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4.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showInkAnnotation="0" codeName="ThisWorkbook" defaultThemeVersion="124226"/>
  <mc:AlternateContent xmlns:mc="http://schemas.openxmlformats.org/markup-compatibility/2006">
    <mc:Choice Requires="x15">
      <x15ac:absPath xmlns:x15ac="http://schemas.microsoft.com/office/spreadsheetml/2010/11/ac" url="C:\xampp\htdocs\ifinanzas\docs\"/>
    </mc:Choice>
  </mc:AlternateContent>
  <xr:revisionPtr revIDLastSave="0" documentId="13_ncr:1_{3B9FD152-A310-45D5-9C00-0DB673788474}" xr6:coauthVersionLast="36" xr6:coauthVersionMax="36" xr10:uidLastSave="{00000000-0000-0000-0000-000000000000}"/>
  <bookViews>
    <workbookView xWindow="240" yWindow="45" windowWidth="12120" windowHeight="7995" tabRatio="726" xr2:uid="{00000000-000D-0000-FFFF-FFFF00000000}"/>
  </bookViews>
  <sheets>
    <sheet name="Enunciado 1" sheetId="29" r:id="rId1"/>
    <sheet name="Solucion 1" sheetId="28" r:id="rId2"/>
    <sheet name="Enunciado 2" sheetId="23" r:id="rId3"/>
    <sheet name="Solucion 2" sheetId="30" r:id="rId4"/>
    <sheet name="Sector" sheetId="27" r:id="rId5"/>
  </sheets>
  <calcPr calcId="191029"/>
</workbook>
</file>

<file path=xl/calcChain.xml><?xml version="1.0" encoding="utf-8"?>
<calcChain xmlns="http://schemas.openxmlformats.org/spreadsheetml/2006/main">
  <c r="D269" i="23" l="1"/>
  <c r="D292" i="23" l="1"/>
  <c r="D144" i="30" l="1"/>
  <c r="E144" i="30"/>
  <c r="F144" i="30"/>
  <c r="G144" i="30"/>
  <c r="H144" i="30"/>
  <c r="D149" i="30"/>
  <c r="E149" i="30"/>
  <c r="F149" i="30"/>
  <c r="G149" i="30"/>
  <c r="H149" i="30"/>
  <c r="D467" i="23" l="1"/>
  <c r="D466" i="23"/>
  <c r="D457" i="23"/>
  <c r="D456" i="23"/>
  <c r="D431" i="23"/>
  <c r="D341" i="23"/>
  <c r="D340" i="23"/>
  <c r="D317" i="23"/>
  <c r="D240" i="23" l="1"/>
  <c r="D518" i="30" l="1"/>
  <c r="D518" i="23"/>
  <c r="I70" i="23" l="1"/>
  <c r="I71" i="23"/>
  <c r="I72" i="23"/>
  <c r="D406" i="30" l="1"/>
  <c r="D406" i="23"/>
  <c r="G47" i="28"/>
  <c r="H47" i="28"/>
  <c r="E115" i="29" l="1"/>
  <c r="F115" i="29"/>
  <c r="G115" i="29"/>
  <c r="H115" i="29"/>
  <c r="D115" i="29"/>
  <c r="D522" i="23"/>
  <c r="D521" i="23"/>
  <c r="D519" i="23"/>
  <c r="E293" i="23" l="1"/>
  <c r="F293" i="23"/>
  <c r="G293" i="23"/>
  <c r="H293" i="23"/>
  <c r="E292" i="30" l="1"/>
  <c r="F292" i="30"/>
  <c r="G292" i="30"/>
  <c r="H292" i="30"/>
  <c r="D292" i="30"/>
  <c r="E76" i="28" l="1"/>
  <c r="F76" i="28"/>
  <c r="G76" i="28"/>
  <c r="H76" i="28"/>
  <c r="D76" i="28"/>
  <c r="E115" i="28"/>
  <c r="F115" i="28"/>
  <c r="G115" i="28"/>
  <c r="H115" i="28"/>
  <c r="D115" i="28"/>
  <c r="D38" i="29"/>
  <c r="E38" i="29" s="1"/>
  <c r="D69" i="29"/>
  <c r="E69" i="29"/>
  <c r="F69" i="29"/>
  <c r="G69" i="29"/>
  <c r="H69" i="29"/>
  <c r="E68" i="29"/>
  <c r="F68" i="29"/>
  <c r="G68" i="29"/>
  <c r="H68" i="29"/>
  <c r="D68" i="29"/>
  <c r="H530" i="30"/>
  <c r="H529" i="30"/>
  <c r="H528" i="30"/>
  <c r="H527" i="30"/>
  <c r="H526" i="30"/>
  <c r="H467" i="30"/>
  <c r="H457" i="30"/>
  <c r="H431" i="30"/>
  <c r="H341" i="30"/>
  <c r="H317" i="30"/>
  <c r="H269" i="30"/>
  <c r="H240" i="30"/>
  <c r="H208" i="30"/>
  <c r="H180" i="30"/>
  <c r="H154" i="30"/>
  <c r="H69" i="28"/>
  <c r="B6" i="27"/>
  <c r="C6" i="27" s="1"/>
  <c r="D6" i="27" s="1"/>
  <c r="E6" i="27" s="1"/>
  <c r="F6" i="27" s="1"/>
  <c r="D42" i="30"/>
  <c r="D59" i="30"/>
  <c r="E59" i="30" s="1"/>
  <c r="F59" i="30" s="1"/>
  <c r="G59" i="30" s="1"/>
  <c r="H59" i="30" s="1"/>
  <c r="I59" i="30" s="1"/>
  <c r="D94" i="30"/>
  <c r="E94" i="30" s="1"/>
  <c r="F94" i="30" s="1"/>
  <c r="G94" i="30" s="1"/>
  <c r="H94" i="30" s="1"/>
  <c r="I94" i="30" s="1"/>
  <c r="D119" i="30"/>
  <c r="E119" i="30" s="1"/>
  <c r="F119" i="30" s="1"/>
  <c r="G119" i="30" s="1"/>
  <c r="H119" i="30" s="1"/>
  <c r="I119" i="30" s="1"/>
  <c r="D142" i="30"/>
  <c r="E142" i="30" s="1"/>
  <c r="F142" i="30" s="1"/>
  <c r="G142" i="30" s="1"/>
  <c r="H142" i="30" s="1"/>
  <c r="I142" i="30" s="1"/>
  <c r="D147" i="30"/>
  <c r="E147" i="30" s="1"/>
  <c r="F147" i="30" s="1"/>
  <c r="G147" i="30" s="1"/>
  <c r="H147" i="30" s="1"/>
  <c r="I147" i="30" s="1"/>
  <c r="D152" i="30"/>
  <c r="E152" i="30" s="1"/>
  <c r="F152" i="30" s="1"/>
  <c r="G152" i="30" s="1"/>
  <c r="H152" i="30" s="1"/>
  <c r="I152" i="30" s="1"/>
  <c r="D178" i="30"/>
  <c r="E178" i="30" s="1"/>
  <c r="F178" i="30" s="1"/>
  <c r="G178" i="30" s="1"/>
  <c r="H178" i="30" s="1"/>
  <c r="I178" i="30" s="1"/>
  <c r="D206" i="30"/>
  <c r="E206" i="30" s="1"/>
  <c r="F206" i="30" s="1"/>
  <c r="G206" i="30" s="1"/>
  <c r="H206" i="30" s="1"/>
  <c r="I206" i="30" s="1"/>
  <c r="D238" i="30"/>
  <c r="E238" i="30" s="1"/>
  <c r="F238" i="30" s="1"/>
  <c r="G238" i="30" s="1"/>
  <c r="H238" i="30" s="1"/>
  <c r="I238" i="30" s="1"/>
  <c r="D267" i="30"/>
  <c r="E267" i="30" s="1"/>
  <c r="F267" i="30" s="1"/>
  <c r="G267" i="30" s="1"/>
  <c r="H267" i="30" s="1"/>
  <c r="I267" i="30" s="1"/>
  <c r="D290" i="30"/>
  <c r="E290" i="30" s="1"/>
  <c r="F290" i="30" s="1"/>
  <c r="G290" i="30" s="1"/>
  <c r="H290" i="30" s="1"/>
  <c r="I290" i="30" s="1"/>
  <c r="D315" i="30"/>
  <c r="E315" i="30" s="1"/>
  <c r="F315" i="30" s="1"/>
  <c r="G315" i="30" s="1"/>
  <c r="H315" i="30" s="1"/>
  <c r="I315" i="30" s="1"/>
  <c r="D339" i="30"/>
  <c r="E339" i="30" s="1"/>
  <c r="F339" i="30" s="1"/>
  <c r="G339" i="30" s="1"/>
  <c r="H339" i="30" s="1"/>
  <c r="I339" i="30" s="1"/>
  <c r="D372" i="30"/>
  <c r="E372" i="30" s="1"/>
  <c r="F372" i="30" s="1"/>
  <c r="G372" i="30" s="1"/>
  <c r="H372" i="30" s="1"/>
  <c r="I372" i="30" s="1"/>
  <c r="D429" i="30"/>
  <c r="E429" i="30" s="1"/>
  <c r="F429" i="30" s="1"/>
  <c r="G429" i="30" s="1"/>
  <c r="H429" i="30" s="1"/>
  <c r="I429" i="30" s="1"/>
  <c r="D455" i="30"/>
  <c r="E455" i="30" s="1"/>
  <c r="F455" i="30" s="1"/>
  <c r="G455" i="30" s="1"/>
  <c r="H455" i="30" s="1"/>
  <c r="I455" i="30" s="1"/>
  <c r="D465" i="30"/>
  <c r="E465" i="30" s="1"/>
  <c r="F465" i="30" s="1"/>
  <c r="G465" i="30" s="1"/>
  <c r="H465" i="30" s="1"/>
  <c r="I465" i="30" s="1"/>
  <c r="D481" i="30"/>
  <c r="E481" i="30" s="1"/>
  <c r="F481" i="30" s="1"/>
  <c r="G481" i="30" s="1"/>
  <c r="H481" i="30" s="1"/>
  <c r="I481" i="30" s="1"/>
  <c r="D517" i="30"/>
  <c r="E517" i="30" s="1"/>
  <c r="F517" i="30" s="1"/>
  <c r="G517" i="30" s="1"/>
  <c r="H517" i="30" s="1"/>
  <c r="I517" i="30" s="1"/>
  <c r="D525" i="30"/>
  <c r="E525" i="30" s="1"/>
  <c r="F525" i="30" s="1"/>
  <c r="G525" i="30" s="1"/>
  <c r="H525" i="30" s="1"/>
  <c r="I525" i="30" s="1"/>
  <c r="D533" i="30"/>
  <c r="E533" i="30" s="1"/>
  <c r="F533" i="30" s="1"/>
  <c r="G533" i="30" s="1"/>
  <c r="H533" i="30" s="1"/>
  <c r="I533" i="30" s="1"/>
  <c r="D538" i="30"/>
  <c r="E538" i="30" s="1"/>
  <c r="F538" i="30" s="1"/>
  <c r="G538" i="30" s="1"/>
  <c r="H538" i="30" s="1"/>
  <c r="I538" i="30" s="1"/>
  <c r="D543" i="30"/>
  <c r="E543" i="30" s="1"/>
  <c r="F543" i="30" s="1"/>
  <c r="G543" i="30" s="1"/>
  <c r="H543" i="30" s="1"/>
  <c r="I543" i="30" s="1"/>
  <c r="D548" i="30"/>
  <c r="E548" i="30" s="1"/>
  <c r="F548" i="30" s="1"/>
  <c r="G548" i="30" s="1"/>
  <c r="H548" i="30" s="1"/>
  <c r="I548" i="30" s="1"/>
  <c r="D553" i="30"/>
  <c r="E553" i="30" s="1"/>
  <c r="F553" i="30" s="1"/>
  <c r="G553" i="30" s="1"/>
  <c r="H553" i="30" s="1"/>
  <c r="I553" i="30" s="1"/>
  <c r="D553" i="23"/>
  <c r="E553" i="23" s="1"/>
  <c r="F553" i="23" s="1"/>
  <c r="G553" i="23" s="1"/>
  <c r="H553" i="23" s="1"/>
  <c r="D548" i="23"/>
  <c r="E548" i="23" s="1"/>
  <c r="F548" i="23" s="1"/>
  <c r="G548" i="23" s="1"/>
  <c r="H548" i="23" s="1"/>
  <c r="D543" i="23"/>
  <c r="E543" i="23" s="1"/>
  <c r="F543" i="23" s="1"/>
  <c r="G543" i="23" s="1"/>
  <c r="H543" i="23" s="1"/>
  <c r="D538" i="23"/>
  <c r="E538" i="23" s="1"/>
  <c r="F538" i="23" s="1"/>
  <c r="G538" i="23" s="1"/>
  <c r="H538" i="23" s="1"/>
  <c r="D533" i="23"/>
  <c r="E533" i="23" s="1"/>
  <c r="F533" i="23" s="1"/>
  <c r="G533" i="23" s="1"/>
  <c r="H533" i="23" s="1"/>
  <c r="D525" i="23"/>
  <c r="E525" i="23" s="1"/>
  <c r="F525" i="23" s="1"/>
  <c r="G525" i="23" s="1"/>
  <c r="H525" i="23" s="1"/>
  <c r="D517" i="23"/>
  <c r="E517" i="23" s="1"/>
  <c r="F517" i="23" s="1"/>
  <c r="G517" i="23" s="1"/>
  <c r="H517" i="23" s="1"/>
  <c r="D481" i="23"/>
  <c r="E481" i="23" s="1"/>
  <c r="F481" i="23" s="1"/>
  <c r="G481" i="23" s="1"/>
  <c r="H481" i="23" s="1"/>
  <c r="D465" i="23"/>
  <c r="E465" i="23" s="1"/>
  <c r="F465" i="23" s="1"/>
  <c r="G465" i="23" s="1"/>
  <c r="H465" i="23" s="1"/>
  <c r="D455" i="23"/>
  <c r="E455" i="23" s="1"/>
  <c r="F455" i="23" s="1"/>
  <c r="G455" i="23" s="1"/>
  <c r="H455" i="23" s="1"/>
  <c r="D429" i="23"/>
  <c r="E429" i="23" s="1"/>
  <c r="F429" i="23" s="1"/>
  <c r="G429" i="23" s="1"/>
  <c r="H429" i="23" s="1"/>
  <c r="D372" i="23"/>
  <c r="E372" i="23" s="1"/>
  <c r="F372" i="23" s="1"/>
  <c r="G372" i="23" s="1"/>
  <c r="H372" i="23" s="1"/>
  <c r="D339" i="23"/>
  <c r="E339" i="23" s="1"/>
  <c r="F339" i="23" s="1"/>
  <c r="G339" i="23" s="1"/>
  <c r="H339" i="23" s="1"/>
  <c r="D315" i="23"/>
  <c r="E315" i="23" s="1"/>
  <c r="F315" i="23" s="1"/>
  <c r="G315" i="23" s="1"/>
  <c r="H315" i="23" s="1"/>
  <c r="D290" i="23"/>
  <c r="E290" i="23" s="1"/>
  <c r="F290" i="23" s="1"/>
  <c r="G290" i="23" s="1"/>
  <c r="H290" i="23" s="1"/>
  <c r="D267" i="23"/>
  <c r="E267" i="23" s="1"/>
  <c r="F267" i="23" s="1"/>
  <c r="G267" i="23" s="1"/>
  <c r="H267" i="23" s="1"/>
  <c r="D238" i="23"/>
  <c r="E238" i="23" s="1"/>
  <c r="F238" i="23" s="1"/>
  <c r="G238" i="23" s="1"/>
  <c r="H238" i="23" s="1"/>
  <c r="D206" i="23"/>
  <c r="E206" i="23" s="1"/>
  <c r="F206" i="23" s="1"/>
  <c r="G206" i="23" s="1"/>
  <c r="H206" i="23" s="1"/>
  <c r="D178" i="23"/>
  <c r="E178" i="23" s="1"/>
  <c r="F178" i="23" s="1"/>
  <c r="G178" i="23" s="1"/>
  <c r="H178" i="23" s="1"/>
  <c r="D152" i="23"/>
  <c r="E152" i="23" s="1"/>
  <c r="F152" i="23" s="1"/>
  <c r="G152" i="23" s="1"/>
  <c r="H152" i="23" s="1"/>
  <c r="D147" i="23"/>
  <c r="E147" i="23" s="1"/>
  <c r="F147" i="23" s="1"/>
  <c r="G147" i="23" s="1"/>
  <c r="H147" i="23" s="1"/>
  <c r="D142" i="23"/>
  <c r="E142" i="23" s="1"/>
  <c r="F142" i="23" s="1"/>
  <c r="G142" i="23" s="1"/>
  <c r="H142" i="23" s="1"/>
  <c r="D119" i="23"/>
  <c r="E119" i="23" s="1"/>
  <c r="F119" i="23" s="1"/>
  <c r="G119" i="23" s="1"/>
  <c r="H119" i="23" s="1"/>
  <c r="D42" i="23"/>
  <c r="D38" i="28"/>
  <c r="D121" i="28" s="1"/>
  <c r="E111" i="28"/>
  <c r="D47" i="28"/>
  <c r="D69" i="28" s="1"/>
  <c r="E46" i="28"/>
  <c r="E68" i="28" s="1"/>
  <c r="E47" i="28"/>
  <c r="E80" i="28" s="1"/>
  <c r="F47" i="28"/>
  <c r="F80" i="28" s="1"/>
  <c r="G69" i="28"/>
  <c r="F529" i="30"/>
  <c r="F526" i="30"/>
  <c r="G529" i="30"/>
  <c r="G526" i="30"/>
  <c r="E529" i="30"/>
  <c r="E526" i="30"/>
  <c r="D529" i="30"/>
  <c r="D526" i="30"/>
  <c r="G530" i="30"/>
  <c r="F530" i="30"/>
  <c r="E530" i="30"/>
  <c r="D530" i="30"/>
  <c r="G528" i="30"/>
  <c r="F528" i="30"/>
  <c r="E528" i="30"/>
  <c r="D528" i="30"/>
  <c r="G527" i="30"/>
  <c r="F527" i="30"/>
  <c r="E527" i="30"/>
  <c r="D527" i="30"/>
  <c r="F522" i="30"/>
  <c r="E522" i="30"/>
  <c r="D522" i="30"/>
  <c r="D549" i="30" s="1"/>
  <c r="H521" i="30"/>
  <c r="G521" i="30"/>
  <c r="F521" i="30"/>
  <c r="E521" i="30"/>
  <c r="D521" i="30"/>
  <c r="D544" i="30" s="1"/>
  <c r="H519" i="30"/>
  <c r="G519" i="30"/>
  <c r="F519" i="30"/>
  <c r="E519" i="30"/>
  <c r="D519" i="30"/>
  <c r="H518" i="30"/>
  <c r="G518" i="30"/>
  <c r="F518" i="30"/>
  <c r="E518" i="30"/>
  <c r="G467" i="30"/>
  <c r="F467" i="30"/>
  <c r="E467" i="30"/>
  <c r="D467" i="30"/>
  <c r="H466" i="30"/>
  <c r="G466" i="30"/>
  <c r="F466" i="30"/>
  <c r="E466" i="30"/>
  <c r="D466" i="30"/>
  <c r="G457" i="30"/>
  <c r="F457" i="30"/>
  <c r="E457" i="30"/>
  <c r="D457" i="30"/>
  <c r="H456" i="30"/>
  <c r="G456" i="30"/>
  <c r="F456" i="30"/>
  <c r="E456" i="30"/>
  <c r="D456" i="30"/>
  <c r="G431" i="30"/>
  <c r="F431" i="30"/>
  <c r="E431" i="30"/>
  <c r="D431" i="30"/>
  <c r="E407" i="30"/>
  <c r="H389" i="30"/>
  <c r="G389" i="30"/>
  <c r="F389" i="30"/>
  <c r="E389" i="30"/>
  <c r="D389" i="30"/>
  <c r="H386" i="30"/>
  <c r="H387" i="30" s="1"/>
  <c r="H388" i="30" s="1"/>
  <c r="D412" i="30" s="1"/>
  <c r="G386" i="30"/>
  <c r="F386" i="30"/>
  <c r="E386" i="30"/>
  <c r="E387" i="30" s="1"/>
  <c r="E388" i="30" s="1"/>
  <c r="D386" i="30"/>
  <c r="H385" i="30"/>
  <c r="G385" i="30"/>
  <c r="F385" i="30"/>
  <c r="E385" i="30"/>
  <c r="D385" i="30"/>
  <c r="H383" i="30"/>
  <c r="H384" i="30" s="1"/>
  <c r="D409" i="30" s="1"/>
  <c r="G383" i="30"/>
  <c r="G384" i="30" s="1"/>
  <c r="F383" i="30"/>
  <c r="F384" i="30" s="1"/>
  <c r="E383" i="30"/>
  <c r="E384" i="30" s="1"/>
  <c r="D383" i="30"/>
  <c r="D384" i="30" s="1"/>
  <c r="H379" i="30"/>
  <c r="H380" i="30" s="1"/>
  <c r="D408" i="30" s="1"/>
  <c r="G379" i="30"/>
  <c r="G380" i="30" s="1"/>
  <c r="F379" i="30"/>
  <c r="F380" i="30" s="1"/>
  <c r="E379" i="30"/>
  <c r="E380" i="30" s="1"/>
  <c r="D379" i="30"/>
  <c r="D380" i="30" s="1"/>
  <c r="H374" i="30"/>
  <c r="G374" i="30"/>
  <c r="F374" i="30"/>
  <c r="E374" i="30"/>
  <c r="D374" i="30"/>
  <c r="H373" i="30"/>
  <c r="H390" i="30" s="1"/>
  <c r="H391" i="30" s="1"/>
  <c r="D415" i="30" s="1"/>
  <c r="G373" i="30"/>
  <c r="F373" i="30"/>
  <c r="E373" i="30"/>
  <c r="D373" i="30"/>
  <c r="D341" i="30"/>
  <c r="G341" i="30"/>
  <c r="G342" i="30" s="1"/>
  <c r="F341" i="30"/>
  <c r="F342" i="30" s="1"/>
  <c r="E341" i="30"/>
  <c r="H340" i="30"/>
  <c r="G340" i="30"/>
  <c r="F340" i="30"/>
  <c r="E340" i="30"/>
  <c r="D340" i="30"/>
  <c r="G317" i="30"/>
  <c r="F317" i="30"/>
  <c r="E317" i="30"/>
  <c r="D317" i="30"/>
  <c r="G269" i="30"/>
  <c r="F269" i="30"/>
  <c r="E269" i="30"/>
  <c r="D269" i="30"/>
  <c r="G240" i="30"/>
  <c r="F240" i="30"/>
  <c r="E240" i="30"/>
  <c r="D240" i="30"/>
  <c r="G208" i="30"/>
  <c r="F208" i="30"/>
  <c r="E208" i="30"/>
  <c r="D208" i="30"/>
  <c r="G180" i="30"/>
  <c r="F180" i="30"/>
  <c r="E180" i="30"/>
  <c r="D180" i="30"/>
  <c r="G154" i="30"/>
  <c r="F154" i="30"/>
  <c r="E154" i="30"/>
  <c r="D154" i="30"/>
  <c r="H112" i="30"/>
  <c r="G112" i="30"/>
  <c r="F112" i="30"/>
  <c r="E112" i="30"/>
  <c r="D112" i="30"/>
  <c r="I111" i="30"/>
  <c r="I110" i="30"/>
  <c r="I109" i="30"/>
  <c r="H106" i="30"/>
  <c r="H291" i="30" s="1"/>
  <c r="H293" i="30" s="1"/>
  <c r="G106" i="30"/>
  <c r="F106" i="30"/>
  <c r="F291" i="30" s="1"/>
  <c r="F293" i="30" s="1"/>
  <c r="E106" i="30"/>
  <c r="D106" i="30"/>
  <c r="D291" i="30" s="1"/>
  <c r="D293" i="30" s="1"/>
  <c r="D113" i="30"/>
  <c r="D115" i="30" s="1"/>
  <c r="D116" i="30" s="1"/>
  <c r="I105" i="30"/>
  <c r="I104" i="30"/>
  <c r="I103" i="30"/>
  <c r="I97" i="30"/>
  <c r="I96" i="30"/>
  <c r="I85" i="30"/>
  <c r="I83" i="30"/>
  <c r="I81" i="30"/>
  <c r="I80" i="30"/>
  <c r="H79" i="30"/>
  <c r="G79" i="30"/>
  <c r="G430" i="30" s="1"/>
  <c r="F79" i="30"/>
  <c r="E79" i="30"/>
  <c r="E430" i="30" s="1"/>
  <c r="D79" i="30"/>
  <c r="D430" i="30"/>
  <c r="I78" i="30"/>
  <c r="I77" i="30"/>
  <c r="I76" i="30"/>
  <c r="I75" i="30"/>
  <c r="I74" i="30"/>
  <c r="H73" i="30"/>
  <c r="G73" i="30"/>
  <c r="F73" i="30"/>
  <c r="E73" i="30"/>
  <c r="D73" i="30"/>
  <c r="I72" i="30"/>
  <c r="I71" i="30"/>
  <c r="I70" i="30"/>
  <c r="I69" i="30"/>
  <c r="I68" i="30"/>
  <c r="I67" i="30"/>
  <c r="I66" i="30"/>
  <c r="I65" i="30"/>
  <c r="I63" i="30"/>
  <c r="H61" i="30"/>
  <c r="H60" i="30" s="1"/>
  <c r="G61" i="30"/>
  <c r="G60" i="30" s="1"/>
  <c r="G87" i="30" s="1"/>
  <c r="F61" i="30"/>
  <c r="F60" i="30" s="1"/>
  <c r="E61" i="30"/>
  <c r="E60" i="30" s="1"/>
  <c r="D61" i="30"/>
  <c r="D60" i="30" s="1"/>
  <c r="I51" i="30"/>
  <c r="H50" i="30"/>
  <c r="G50" i="30"/>
  <c r="G207" i="30" s="1"/>
  <c r="F50" i="30"/>
  <c r="F207" i="30" s="1"/>
  <c r="E50" i="30"/>
  <c r="D50" i="30"/>
  <c r="H43" i="30"/>
  <c r="G43" i="30"/>
  <c r="F43" i="30"/>
  <c r="E43" i="30"/>
  <c r="D43" i="30"/>
  <c r="D139" i="23"/>
  <c r="D526" i="23"/>
  <c r="H111" i="29"/>
  <c r="G111" i="29"/>
  <c r="F111" i="29"/>
  <c r="E111" i="29"/>
  <c r="D111" i="29"/>
  <c r="H110" i="29"/>
  <c r="G110" i="29"/>
  <c r="F110" i="29"/>
  <c r="E110" i="29"/>
  <c r="D110" i="29"/>
  <c r="H109" i="29"/>
  <c r="G109" i="29"/>
  <c r="F109" i="29"/>
  <c r="E109" i="29"/>
  <c r="D109" i="29"/>
  <c r="D122" i="28"/>
  <c r="D110" i="28"/>
  <c r="E110" i="28"/>
  <c r="F110" i="28"/>
  <c r="G110" i="28"/>
  <c r="H110" i="28"/>
  <c r="D111" i="28"/>
  <c r="F111" i="28"/>
  <c r="G111" i="28"/>
  <c r="H111" i="28"/>
  <c r="E109" i="28"/>
  <c r="F109" i="28"/>
  <c r="G109" i="28"/>
  <c r="H109" i="28"/>
  <c r="D109" i="28"/>
  <c r="D123" i="28"/>
  <c r="E123" i="28"/>
  <c r="F123" i="28"/>
  <c r="G123" i="28"/>
  <c r="H123" i="28"/>
  <c r="D124" i="28"/>
  <c r="E124" i="28"/>
  <c r="F124" i="28"/>
  <c r="G124" i="28"/>
  <c r="H124" i="28"/>
  <c r="E122" i="28"/>
  <c r="F122" i="28"/>
  <c r="G122" i="28"/>
  <c r="H122" i="28"/>
  <c r="D80" i="28"/>
  <c r="D79" i="28"/>
  <c r="E79" i="28"/>
  <c r="F79" i="28"/>
  <c r="G79" i="28"/>
  <c r="H79" i="28"/>
  <c r="D46" i="28"/>
  <c r="D68" i="28" s="1"/>
  <c r="F46" i="28"/>
  <c r="F68" i="28"/>
  <c r="G46" i="28"/>
  <c r="G70" i="28" s="1"/>
  <c r="H46" i="28"/>
  <c r="H70" i="28" s="1"/>
  <c r="G80" i="28"/>
  <c r="H80" i="28"/>
  <c r="E386" i="23"/>
  <c r="F386" i="23"/>
  <c r="G386" i="23"/>
  <c r="H386" i="23"/>
  <c r="D386" i="23"/>
  <c r="E389" i="23"/>
  <c r="F389" i="23"/>
  <c r="G389" i="23"/>
  <c r="H389" i="23"/>
  <c r="D389" i="23"/>
  <c r="D379" i="23"/>
  <c r="D380" i="23" s="1"/>
  <c r="I111" i="23"/>
  <c r="I110" i="23"/>
  <c r="I109" i="23"/>
  <c r="I105" i="23"/>
  <c r="I104" i="23"/>
  <c r="I103" i="23"/>
  <c r="I85" i="23"/>
  <c r="I83" i="23"/>
  <c r="I80" i="23"/>
  <c r="I78" i="23"/>
  <c r="I77" i="23"/>
  <c r="I76" i="23"/>
  <c r="I74" i="23"/>
  <c r="I69" i="23"/>
  <c r="I67" i="23"/>
  <c r="I66" i="23"/>
  <c r="I65" i="23"/>
  <c r="I63" i="23"/>
  <c r="D106" i="23"/>
  <c r="D291" i="23" s="1"/>
  <c r="D293" i="23" s="1"/>
  <c r="D73" i="23"/>
  <c r="D374" i="23"/>
  <c r="F379" i="23"/>
  <c r="F380" i="23"/>
  <c r="G379" i="23"/>
  <c r="G380" i="23" s="1"/>
  <c r="H379" i="23"/>
  <c r="H380" i="23" s="1"/>
  <c r="D408" i="23" s="1"/>
  <c r="F383" i="23"/>
  <c r="F384" i="23" s="1"/>
  <c r="G383" i="23"/>
  <c r="G384" i="23" s="1"/>
  <c r="H383" i="23"/>
  <c r="H384" i="23" s="1"/>
  <c r="D409" i="23" s="1"/>
  <c r="E527" i="23"/>
  <c r="F527" i="23"/>
  <c r="G527" i="23"/>
  <c r="H527" i="23"/>
  <c r="E528" i="23"/>
  <c r="F528" i="23"/>
  <c r="G528" i="23"/>
  <c r="H528" i="23"/>
  <c r="E529" i="23"/>
  <c r="F529" i="23"/>
  <c r="G529" i="23"/>
  <c r="H529" i="23"/>
  <c r="E530" i="23"/>
  <c r="F530" i="23"/>
  <c r="G530" i="23"/>
  <c r="G526" i="23"/>
  <c r="H530" i="23"/>
  <c r="D530" i="23"/>
  <c r="D529" i="23"/>
  <c r="D528" i="23"/>
  <c r="D527" i="23"/>
  <c r="E526" i="23"/>
  <c r="F526" i="23"/>
  <c r="H526" i="23"/>
  <c r="D383" i="23"/>
  <c r="D384" i="23" s="1"/>
  <c r="E383" i="23"/>
  <c r="E384" i="23" s="1"/>
  <c r="E379" i="23"/>
  <c r="E380" i="23" s="1"/>
  <c r="D468" i="23"/>
  <c r="H79" i="23"/>
  <c r="H270" i="23"/>
  <c r="D534" i="23"/>
  <c r="F79" i="23"/>
  <c r="F432" i="23"/>
  <c r="G79" i="23"/>
  <c r="E79" i="23"/>
  <c r="E73" i="23"/>
  <c r="E112" i="23"/>
  <c r="F544" i="23"/>
  <c r="F112" i="23"/>
  <c r="G112" i="23"/>
  <c r="D79" i="23"/>
  <c r="H112" i="23"/>
  <c r="H544" i="23"/>
  <c r="D112" i="23"/>
  <c r="F73" i="23"/>
  <c r="G458" i="23"/>
  <c r="G534" i="23"/>
  <c r="H73" i="23"/>
  <c r="G73" i="23"/>
  <c r="D385" i="23"/>
  <c r="D373" i="23"/>
  <c r="E385" i="23"/>
  <c r="E544" i="23"/>
  <c r="E106" i="23"/>
  <c r="E150" i="23"/>
  <c r="E373" i="23"/>
  <c r="F373" i="23"/>
  <c r="F385" i="23"/>
  <c r="F106" i="23"/>
  <c r="F150" i="23"/>
  <c r="F468" i="23"/>
  <c r="G106" i="23"/>
  <c r="G385" i="23"/>
  <c r="G373" i="23"/>
  <c r="H106" i="23"/>
  <c r="H534" i="23"/>
  <c r="H385" i="23"/>
  <c r="H373" i="23"/>
  <c r="H390" i="23" s="1"/>
  <c r="H391" i="23" s="1"/>
  <c r="D415" i="23" s="1"/>
  <c r="D50" i="23"/>
  <c r="E50" i="23"/>
  <c r="E61" i="23"/>
  <c r="E60" i="23" s="1"/>
  <c r="D61" i="23"/>
  <c r="D60" i="23"/>
  <c r="E374" i="23"/>
  <c r="F61" i="23"/>
  <c r="F60" i="23" s="1"/>
  <c r="F374" i="23"/>
  <c r="F50" i="23"/>
  <c r="G61" i="23"/>
  <c r="G60" i="23" s="1"/>
  <c r="I81" i="23"/>
  <c r="G50" i="23"/>
  <c r="G241" i="23"/>
  <c r="H374" i="23"/>
  <c r="G374" i="23"/>
  <c r="I75" i="23"/>
  <c r="H61" i="23"/>
  <c r="H60" i="23" s="1"/>
  <c r="H87" i="23" s="1"/>
  <c r="H50" i="23"/>
  <c r="I96" i="23"/>
  <c r="I97" i="23"/>
  <c r="I68" i="23"/>
  <c r="G549" i="23"/>
  <c r="E549" i="23"/>
  <c r="D549" i="23"/>
  <c r="F549" i="23"/>
  <c r="G544" i="23"/>
  <c r="D544" i="23"/>
  <c r="H468" i="23"/>
  <c r="D342" i="23"/>
  <c r="F241" i="23"/>
  <c r="H539" i="23"/>
  <c r="E539" i="23"/>
  <c r="E181" i="23"/>
  <c r="E342" i="23"/>
  <c r="F342" i="23"/>
  <c r="H241" i="23"/>
  <c r="F458" i="23"/>
  <c r="H150" i="23"/>
  <c r="H155" i="23"/>
  <c r="G432" i="23"/>
  <c r="G468" i="23"/>
  <c r="F270" i="23"/>
  <c r="H549" i="23"/>
  <c r="E458" i="23"/>
  <c r="E155" i="23"/>
  <c r="E318" i="23"/>
  <c r="G181" i="23"/>
  <c r="D145" i="23"/>
  <c r="H145" i="23"/>
  <c r="F145" i="23"/>
  <c r="F318" i="23"/>
  <c r="F539" i="23"/>
  <c r="F534" i="23"/>
  <c r="H432" i="23"/>
  <c r="E468" i="23"/>
  <c r="I519" i="23"/>
  <c r="G150" i="23"/>
  <c r="E145" i="23"/>
  <c r="F181" i="23"/>
  <c r="G342" i="23"/>
  <c r="F155" i="23"/>
  <c r="H181" i="23"/>
  <c r="I208" i="23"/>
  <c r="E554" i="23"/>
  <c r="H554" i="23"/>
  <c r="E534" i="23"/>
  <c r="G270" i="23"/>
  <c r="H342" i="23"/>
  <c r="D458" i="23"/>
  <c r="H458" i="23"/>
  <c r="E270" i="23"/>
  <c r="E241" i="23"/>
  <c r="I180" i="23"/>
  <c r="I269" i="23"/>
  <c r="I431" i="23"/>
  <c r="I144" i="23"/>
  <c r="I456" i="23"/>
  <c r="I317" i="23"/>
  <c r="H318" i="23"/>
  <c r="I341" i="23"/>
  <c r="I207" i="23"/>
  <c r="F554" i="23"/>
  <c r="I340" i="23"/>
  <c r="I467" i="23"/>
  <c r="I518" i="23"/>
  <c r="I154" i="23"/>
  <c r="I149" i="23"/>
  <c r="I521" i="23"/>
  <c r="I522" i="23"/>
  <c r="I392" i="23"/>
  <c r="G539" i="23"/>
  <c r="G554" i="23"/>
  <c r="E432" i="23"/>
  <c r="I292" i="23"/>
  <c r="D140" i="23"/>
  <c r="I240" i="23"/>
  <c r="G155" i="23"/>
  <c r="G318" i="23"/>
  <c r="G145" i="23"/>
  <c r="D150" i="23"/>
  <c r="I148" i="23"/>
  <c r="I466" i="23"/>
  <c r="I457" i="23"/>
  <c r="I143" i="23"/>
  <c r="D155" i="23"/>
  <c r="I153" i="23"/>
  <c r="I291" i="23"/>
  <c r="I179" i="23"/>
  <c r="D181" i="23"/>
  <c r="D268" i="23" l="1"/>
  <c r="D430" i="23"/>
  <c r="D239" i="23"/>
  <c r="I239" i="23" s="1"/>
  <c r="G68" i="28"/>
  <c r="D375" i="30"/>
  <c r="D376" i="30" s="1"/>
  <c r="G390" i="30"/>
  <c r="G391" i="30" s="1"/>
  <c r="D432" i="30"/>
  <c r="F375" i="30"/>
  <c r="F376" i="30" s="1"/>
  <c r="G375" i="30"/>
  <c r="G376" i="30" s="1"/>
  <c r="F268" i="30"/>
  <c r="F270" i="30" s="1"/>
  <c r="E534" i="30"/>
  <c r="I123" i="28"/>
  <c r="D148" i="30"/>
  <c r="F387" i="30"/>
  <c r="F388" i="30" s="1"/>
  <c r="D87" i="23"/>
  <c r="D316" i="23" s="1"/>
  <c r="E121" i="28"/>
  <c r="E78" i="28" s="1"/>
  <c r="H468" i="30"/>
  <c r="E42" i="30"/>
  <c r="F42" i="30" s="1"/>
  <c r="H540" i="30"/>
  <c r="G545" i="23"/>
  <c r="G546" i="23" s="1"/>
  <c r="H535" i="30"/>
  <c r="E550" i="30"/>
  <c r="D540" i="23"/>
  <c r="D545" i="23"/>
  <c r="D546" i="23" s="1"/>
  <c r="F550" i="30"/>
  <c r="G540" i="23"/>
  <c r="G541" i="23" s="1"/>
  <c r="F550" i="23"/>
  <c r="F551" i="23" s="1"/>
  <c r="D387" i="23"/>
  <c r="D388" i="23" s="1"/>
  <c r="F390" i="23"/>
  <c r="F391" i="23" s="1"/>
  <c r="G387" i="23"/>
  <c r="G388" i="23" s="1"/>
  <c r="F148" i="30"/>
  <c r="G387" i="30"/>
  <c r="G388" i="30" s="1"/>
  <c r="D390" i="30"/>
  <c r="D391" i="30" s="1"/>
  <c r="E458" i="30"/>
  <c r="D468" i="30"/>
  <c r="G550" i="23"/>
  <c r="G551" i="23" s="1"/>
  <c r="F540" i="23"/>
  <c r="F541" i="23" s="1"/>
  <c r="D241" i="23"/>
  <c r="E390" i="23"/>
  <c r="E391" i="23" s="1"/>
  <c r="D550" i="23"/>
  <c r="D551" i="23" s="1"/>
  <c r="E268" i="30"/>
  <c r="E270" i="30" s="1"/>
  <c r="H375" i="30"/>
  <c r="H376" i="30" s="1"/>
  <c r="D407" i="30" s="1"/>
  <c r="E390" i="30"/>
  <c r="E391" i="30" s="1"/>
  <c r="F458" i="30"/>
  <c r="I468" i="23"/>
  <c r="I544" i="23"/>
  <c r="E87" i="23"/>
  <c r="H540" i="23"/>
  <c r="H541" i="23" s="1"/>
  <c r="F390" i="30"/>
  <c r="F391" i="30" s="1"/>
  <c r="I241" i="23"/>
  <c r="E535" i="23"/>
  <c r="E536" i="23" s="1"/>
  <c r="H113" i="23"/>
  <c r="H115" i="23" s="1"/>
  <c r="H387" i="23"/>
  <c r="H388" i="23" s="1"/>
  <c r="D412" i="23" s="1"/>
  <c r="D413" i="23" s="1"/>
  <c r="D416" i="23" s="1"/>
  <c r="D390" i="23"/>
  <c r="D391" i="23" s="1"/>
  <c r="D375" i="23"/>
  <c r="D376" i="23" s="1"/>
  <c r="H375" i="23"/>
  <c r="H376" i="23" s="1"/>
  <c r="D407" i="23" s="1"/>
  <c r="G458" i="30"/>
  <c r="G113" i="30"/>
  <c r="G544" i="30"/>
  <c r="G534" i="30"/>
  <c r="F534" i="30"/>
  <c r="E550" i="23"/>
  <c r="E551" i="23" s="1"/>
  <c r="E540" i="23"/>
  <c r="E541" i="23" s="1"/>
  <c r="H550" i="30"/>
  <c r="E545" i="23"/>
  <c r="E546" i="23" s="1"/>
  <c r="D342" i="30"/>
  <c r="E545" i="30"/>
  <c r="E535" i="30"/>
  <c r="E536" i="30" s="1"/>
  <c r="G535" i="30"/>
  <c r="D150" i="30"/>
  <c r="F545" i="23"/>
  <c r="F546" i="23" s="1"/>
  <c r="F545" i="30"/>
  <c r="I458" i="23"/>
  <c r="I145" i="23"/>
  <c r="I181" i="23"/>
  <c r="E69" i="28"/>
  <c r="F150" i="30"/>
  <c r="D61" i="28"/>
  <c r="G468" i="30"/>
  <c r="F70" i="28"/>
  <c r="D179" i="30"/>
  <c r="D181" i="30" s="1"/>
  <c r="F375" i="23"/>
  <c r="F376" i="23" s="1"/>
  <c r="G113" i="23"/>
  <c r="G115" i="23" s="1"/>
  <c r="G116" i="23" s="1"/>
  <c r="E375" i="30"/>
  <c r="E376" i="30" s="1"/>
  <c r="D458" i="30"/>
  <c r="H544" i="30"/>
  <c r="I293" i="23"/>
  <c r="G375" i="23"/>
  <c r="G376" i="23" s="1"/>
  <c r="G535" i="23"/>
  <c r="G536" i="23" s="1"/>
  <c r="G390" i="23"/>
  <c r="G391" i="23" s="1"/>
  <c r="G239" i="30"/>
  <c r="G241" i="30" s="1"/>
  <c r="D534" i="30"/>
  <c r="F549" i="30"/>
  <c r="F392" i="30"/>
  <c r="I342" i="23"/>
  <c r="E544" i="30"/>
  <c r="F113" i="23"/>
  <c r="F115" i="23" s="1"/>
  <c r="F116" i="23" s="1"/>
  <c r="F117" i="23" s="1"/>
  <c r="D113" i="23"/>
  <c r="D115" i="23" s="1"/>
  <c r="E531" i="23"/>
  <c r="E555" i="23" s="1"/>
  <c r="E556" i="23" s="1"/>
  <c r="F239" i="30"/>
  <c r="F241" i="30" s="1"/>
  <c r="F87" i="30"/>
  <c r="F430" i="30"/>
  <c r="F432" i="30" s="1"/>
  <c r="F468" i="30"/>
  <c r="F540" i="30"/>
  <c r="E70" i="28"/>
  <c r="D268" i="30"/>
  <c r="D270" i="30" s="1"/>
  <c r="G87" i="23"/>
  <c r="D387" i="30"/>
  <c r="D388" i="30" s="1"/>
  <c r="D392" i="30" s="1"/>
  <c r="D545" i="30"/>
  <c r="D546" i="30" s="1"/>
  <c r="D410" i="23"/>
  <c r="E549" i="30"/>
  <c r="E375" i="23"/>
  <c r="E376" i="23" s="1"/>
  <c r="E387" i="23"/>
  <c r="E388" i="23" s="1"/>
  <c r="F535" i="23"/>
  <c r="F536" i="23" s="1"/>
  <c r="H342" i="30"/>
  <c r="E468" i="30"/>
  <c r="I150" i="23"/>
  <c r="I155" i="23"/>
  <c r="F387" i="23"/>
  <c r="F388" i="23" s="1"/>
  <c r="F69" i="28"/>
  <c r="D535" i="23"/>
  <c r="D536" i="23" s="1"/>
  <c r="G268" i="30"/>
  <c r="G270" i="30" s="1"/>
  <c r="G432" i="30"/>
  <c r="H458" i="30"/>
  <c r="F544" i="30"/>
  <c r="E239" i="30"/>
  <c r="E241" i="30" s="1"/>
  <c r="E207" i="30"/>
  <c r="H87" i="30"/>
  <c r="H143" i="30" s="1"/>
  <c r="H145" i="30" s="1"/>
  <c r="H430" i="30"/>
  <c r="H432" i="30" s="1"/>
  <c r="H239" i="30"/>
  <c r="H241" i="30" s="1"/>
  <c r="H207" i="30"/>
  <c r="H268" i="30"/>
  <c r="H270" i="30" s="1"/>
  <c r="E113" i="23"/>
  <c r="E115" i="23" s="1"/>
  <c r="H545" i="23"/>
  <c r="H546" i="23" s="1"/>
  <c r="H535" i="23"/>
  <c r="H536" i="23" s="1"/>
  <c r="G291" i="30"/>
  <c r="G293" i="30" s="1"/>
  <c r="G148" i="30"/>
  <c r="G150" i="30" s="1"/>
  <c r="G143" i="30"/>
  <c r="G145" i="30" s="1"/>
  <c r="H531" i="30"/>
  <c r="H555" i="30" s="1"/>
  <c r="H545" i="30"/>
  <c r="H116" i="23"/>
  <c r="H117" i="23" s="1"/>
  <c r="D239" i="30"/>
  <c r="D241" i="30" s="1"/>
  <c r="D207" i="30"/>
  <c r="D413" i="30"/>
  <c r="D416" i="30" s="1"/>
  <c r="G153" i="30"/>
  <c r="G155" i="30" s="1"/>
  <c r="G316" i="30"/>
  <c r="G318" i="30" s="1"/>
  <c r="E342" i="30"/>
  <c r="E540" i="30"/>
  <c r="E531" i="30"/>
  <c r="E555" i="30" s="1"/>
  <c r="G531" i="30"/>
  <c r="G555" i="30" s="1"/>
  <c r="G540" i="30"/>
  <c r="G550" i="30"/>
  <c r="H392" i="30"/>
  <c r="G545" i="30"/>
  <c r="G546" i="30" s="1"/>
  <c r="F535" i="30"/>
  <c r="F531" i="30"/>
  <c r="F555" i="30" s="1"/>
  <c r="D520" i="30"/>
  <c r="D539" i="30" s="1"/>
  <c r="D117" i="30"/>
  <c r="D523" i="30" s="1"/>
  <c r="D554" i="30" s="1"/>
  <c r="F87" i="23"/>
  <c r="F531" i="23"/>
  <c r="F555" i="23" s="1"/>
  <c r="F556" i="23" s="1"/>
  <c r="E291" i="30"/>
  <c r="E293" i="30" s="1"/>
  <c r="E148" i="30"/>
  <c r="E150" i="30" s="1"/>
  <c r="E113" i="30"/>
  <c r="E115" i="30" s="1"/>
  <c r="H531" i="23"/>
  <c r="H555" i="23" s="1"/>
  <c r="H556" i="23" s="1"/>
  <c r="H550" i="23"/>
  <c r="H551" i="23" s="1"/>
  <c r="D70" i="28"/>
  <c r="E87" i="30"/>
  <c r="D410" i="30"/>
  <c r="D87" i="30"/>
  <c r="E432" i="30"/>
  <c r="G392" i="30"/>
  <c r="H534" i="30"/>
  <c r="D550" i="30"/>
  <c r="D551" i="30" s="1"/>
  <c r="D531" i="30"/>
  <c r="D555" i="30" s="1"/>
  <c r="D540" i="30"/>
  <c r="D535" i="30"/>
  <c r="I549" i="23"/>
  <c r="D63" i="28"/>
  <c r="G531" i="23"/>
  <c r="G555" i="23" s="1"/>
  <c r="G556" i="23" s="1"/>
  <c r="D531" i="23"/>
  <c r="D555" i="23" s="1"/>
  <c r="H68" i="28"/>
  <c r="F143" i="30"/>
  <c r="F145" i="30" s="1"/>
  <c r="H148" i="30"/>
  <c r="H150" i="30" s="1"/>
  <c r="H113" i="30"/>
  <c r="F113" i="30"/>
  <c r="F115" i="30" s="1"/>
  <c r="I534" i="23"/>
  <c r="E38" i="28"/>
  <c r="F38" i="28" s="1"/>
  <c r="G38" i="28" s="1"/>
  <c r="D45" i="28"/>
  <c r="D108" i="28"/>
  <c r="D45" i="29"/>
  <c r="D67" i="29"/>
  <c r="D108" i="29"/>
  <c r="E108" i="29" s="1"/>
  <c r="F108" i="29" s="1"/>
  <c r="G108" i="29" s="1"/>
  <c r="H108" i="29" s="1"/>
  <c r="I108" i="29" s="1"/>
  <c r="D67" i="28"/>
  <c r="D121" i="29"/>
  <c r="E410" i="30"/>
  <c r="E415" i="30"/>
  <c r="D59" i="23"/>
  <c r="F407" i="30"/>
  <c r="E408" i="30" s="1"/>
  <c r="G407" i="30"/>
  <c r="E413" i="23"/>
  <c r="E415" i="23"/>
  <c r="E407" i="23"/>
  <c r="E410" i="23"/>
  <c r="E67" i="29"/>
  <c r="F38" i="29"/>
  <c r="D94" i="23"/>
  <c r="E45" i="29"/>
  <c r="D78" i="28"/>
  <c r="E413" i="30"/>
  <c r="E42" i="23"/>
  <c r="E392" i="30" l="1"/>
  <c r="I316" i="23"/>
  <c r="I318" i="23" s="1"/>
  <c r="D318" i="23"/>
  <c r="I430" i="23"/>
  <c r="I432" i="23" s="1"/>
  <c r="D432" i="23"/>
  <c r="D270" i="23"/>
  <c r="I268" i="23"/>
  <c r="I270" i="23" s="1"/>
  <c r="F121" i="28"/>
  <c r="F78" i="28" s="1"/>
  <c r="E108" i="28"/>
  <c r="F108" i="28" s="1"/>
  <c r="G108" i="28" s="1"/>
  <c r="E551" i="30"/>
  <c r="H536" i="30"/>
  <c r="E546" i="30"/>
  <c r="F551" i="30"/>
  <c r="G117" i="23"/>
  <c r="G522" i="30"/>
  <c r="G549" i="30" s="1"/>
  <c r="G551" i="30" s="1"/>
  <c r="H522" i="30"/>
  <c r="H549" i="30" s="1"/>
  <c r="H551" i="30" s="1"/>
  <c r="F536" i="30"/>
  <c r="G536" i="30"/>
  <c r="F546" i="30"/>
  <c r="H546" i="30"/>
  <c r="D536" i="30"/>
  <c r="F153" i="30"/>
  <c r="F155" i="30" s="1"/>
  <c r="F316" i="30"/>
  <c r="F318" i="30" s="1"/>
  <c r="D116" i="23"/>
  <c r="D520" i="23" s="1"/>
  <c r="D153" i="30"/>
  <c r="D155" i="30" s="1"/>
  <c r="D143" i="30"/>
  <c r="D316" i="30"/>
  <c r="D318" i="30" s="1"/>
  <c r="D556" i="30"/>
  <c r="E153" i="30"/>
  <c r="E155" i="30" s="1"/>
  <c r="E316" i="30"/>
  <c r="E318" i="30" s="1"/>
  <c r="E143" i="30"/>
  <c r="E145" i="30" s="1"/>
  <c r="E116" i="23"/>
  <c r="E117" i="23" s="1"/>
  <c r="D541" i="30"/>
  <c r="E179" i="30"/>
  <c r="E181" i="30" s="1"/>
  <c r="E116" i="30"/>
  <c r="E520" i="30" s="1"/>
  <c r="E539" i="30" s="1"/>
  <c r="E541" i="30" s="1"/>
  <c r="F116" i="30"/>
  <c r="F520" i="30" s="1"/>
  <c r="F539" i="30" s="1"/>
  <c r="F541" i="30" s="1"/>
  <c r="F179" i="30"/>
  <c r="F181" i="30" s="1"/>
  <c r="H153" i="30"/>
  <c r="H155" i="30" s="1"/>
  <c r="H316" i="30"/>
  <c r="H318" i="30" s="1"/>
  <c r="E45" i="28"/>
  <c r="F45" i="28"/>
  <c r="E67" i="28"/>
  <c r="F67" i="28"/>
  <c r="G121" i="28"/>
  <c r="G78" i="28" s="1"/>
  <c r="E121" i="29"/>
  <c r="D78" i="29"/>
  <c r="F67" i="29"/>
  <c r="F45" i="29"/>
  <c r="G38" i="29"/>
  <c r="F415" i="30"/>
  <c r="E416" i="30" s="1"/>
  <c r="G415" i="30"/>
  <c r="G410" i="23"/>
  <c r="F410" i="23"/>
  <c r="G407" i="23"/>
  <c r="F407" i="23"/>
  <c r="E408" i="23" s="1"/>
  <c r="F415" i="23"/>
  <c r="E416" i="23" s="1"/>
  <c r="G415" i="23"/>
  <c r="F413" i="23"/>
  <c r="G413" i="23"/>
  <c r="G42" i="30"/>
  <c r="G408" i="30"/>
  <c r="F408" i="30"/>
  <c r="E409" i="30" s="1"/>
  <c r="F410" i="30"/>
  <c r="G410" i="30"/>
  <c r="G413" i="30"/>
  <c r="F413" i="30"/>
  <c r="H38" i="28"/>
  <c r="G67" i="28"/>
  <c r="G45" i="28"/>
  <c r="E94" i="23"/>
  <c r="E59" i="23"/>
  <c r="F42" i="23"/>
  <c r="D117" i="23" l="1"/>
  <c r="D523" i="23" s="1"/>
  <c r="G115" i="30"/>
  <c r="G116" i="30" s="1"/>
  <c r="G520" i="30" s="1"/>
  <c r="G539" i="30" s="1"/>
  <c r="G541" i="30" s="1"/>
  <c r="H115" i="30"/>
  <c r="F117" i="30"/>
  <c r="F523" i="30" s="1"/>
  <c r="F554" i="30" s="1"/>
  <c r="F556" i="30" s="1"/>
  <c r="D554" i="23"/>
  <c r="I523" i="23"/>
  <c r="E117" i="30"/>
  <c r="E523" i="30" s="1"/>
  <c r="E554" i="30" s="1"/>
  <c r="E556" i="30" s="1"/>
  <c r="D539" i="23"/>
  <c r="I520" i="23"/>
  <c r="D140" i="30"/>
  <c r="D139" i="30"/>
  <c r="D145" i="30"/>
  <c r="H121" i="28"/>
  <c r="H78" i="28" s="1"/>
  <c r="F121" i="29"/>
  <c r="E78" i="29"/>
  <c r="F94" i="23"/>
  <c r="F59" i="23"/>
  <c r="G42" i="23"/>
  <c r="H108" i="28"/>
  <c r="H67" i="28"/>
  <c r="H45" i="28"/>
  <c r="F408" i="23"/>
  <c r="E409" i="23" s="1"/>
  <c r="G408" i="23"/>
  <c r="H42" i="30"/>
  <c r="H38" i="29"/>
  <c r="G45" i="29"/>
  <c r="G67" i="29"/>
  <c r="G409" i="30"/>
  <c r="F409" i="30"/>
  <c r="E412" i="30" s="1"/>
  <c r="F416" i="23"/>
  <c r="G416" i="23"/>
  <c r="G416" i="30"/>
  <c r="F416" i="30"/>
  <c r="I122" i="28" l="1"/>
  <c r="G179" i="30"/>
  <c r="G181" i="30" s="1"/>
  <c r="G117" i="30"/>
  <c r="G523" i="30" s="1"/>
  <c r="G554" i="30" s="1"/>
  <c r="G556" i="30" s="1"/>
  <c r="H179" i="30"/>
  <c r="H181" i="30" s="1"/>
  <c r="H116" i="30"/>
  <c r="D541" i="23"/>
  <c r="I539" i="23"/>
  <c r="I554" i="23"/>
  <c r="D556" i="23"/>
  <c r="I121" i="28"/>
  <c r="G121" i="29"/>
  <c r="F78" i="29"/>
  <c r="G412" i="30"/>
  <c r="F412" i="30"/>
  <c r="F409" i="23"/>
  <c r="E412" i="23" s="1"/>
  <c r="G409" i="23"/>
  <c r="I108" i="28"/>
  <c r="G94" i="23"/>
  <c r="H42" i="23"/>
  <c r="G59" i="23"/>
  <c r="I42" i="30"/>
  <c r="I113" i="30" s="1"/>
  <c r="H45" i="29"/>
  <c r="H67" i="29"/>
  <c r="I109" i="28" l="1"/>
  <c r="I144" i="30"/>
  <c r="H520" i="30"/>
  <c r="H539" i="30" s="1"/>
  <c r="H541" i="30" s="1"/>
  <c r="H117" i="30"/>
  <c r="H523" i="30" s="1"/>
  <c r="H554" i="30" s="1"/>
  <c r="H556" i="30" s="1"/>
  <c r="I50" i="30"/>
  <c r="I124" i="28"/>
  <c r="I44" i="30"/>
  <c r="I389" i="30"/>
  <c r="I526" i="30"/>
  <c r="I52" i="30"/>
  <c r="I98" i="30"/>
  <c r="I385" i="30"/>
  <c r="I112" i="30"/>
  <c r="I149" i="30"/>
  <c r="I55" i="30"/>
  <c r="I116" i="30"/>
  <c r="I521" i="30"/>
  <c r="I379" i="30"/>
  <c r="I115" i="30"/>
  <c r="I143" i="30"/>
  <c r="I153" i="30"/>
  <c r="I114" i="30"/>
  <c r="I64" i="30"/>
  <c r="I382" i="30"/>
  <c r="I317" i="30"/>
  <c r="I518" i="30"/>
  <c r="I47" i="30"/>
  <c r="I388" i="30"/>
  <c r="I108" i="30"/>
  <c r="I466" i="30"/>
  <c r="I456" i="30"/>
  <c r="I528" i="30"/>
  <c r="I82" i="30"/>
  <c r="I391" i="30"/>
  <c r="I239" i="30"/>
  <c r="I457" i="30"/>
  <c r="I555" i="30"/>
  <c r="I117" i="30"/>
  <c r="I384" i="30"/>
  <c r="I73" i="30"/>
  <c r="I549" i="30"/>
  <c r="I534" i="30"/>
  <c r="H121" i="29"/>
  <c r="G78" i="29"/>
  <c r="I550" i="30"/>
  <c r="I291" i="30"/>
  <c r="I544" i="30"/>
  <c r="I376" i="30"/>
  <c r="I99" i="30"/>
  <c r="I57" i="30"/>
  <c r="I380" i="30"/>
  <c r="I341" i="30"/>
  <c r="I467" i="30"/>
  <c r="I292" i="30"/>
  <c r="I431" i="30"/>
  <c r="I54" i="30"/>
  <c r="I530" i="30"/>
  <c r="I378" i="30"/>
  <c r="I180" i="30"/>
  <c r="I120" i="30"/>
  <c r="I316" i="30"/>
  <c r="I430" i="30"/>
  <c r="I522" i="30"/>
  <c r="I79" i="30"/>
  <c r="I45" i="30"/>
  <c r="I42" i="23"/>
  <c r="I380" i="23" s="1"/>
  <c r="H94" i="23"/>
  <c r="H59" i="23"/>
  <c r="G412" i="23"/>
  <c r="F412" i="23"/>
  <c r="I386" i="30"/>
  <c r="I387" i="30"/>
  <c r="I46" i="30"/>
  <c r="I531" i="30"/>
  <c r="I49" i="30"/>
  <c r="I269" i="30"/>
  <c r="I373" i="30"/>
  <c r="I483" i="30"/>
  <c r="I148" i="30"/>
  <c r="I529" i="30"/>
  <c r="I154" i="30"/>
  <c r="I535" i="30"/>
  <c r="I374" i="30"/>
  <c r="I520" i="30"/>
  <c r="I179" i="30"/>
  <c r="I87" i="30"/>
  <c r="I53" i="30"/>
  <c r="I527" i="30"/>
  <c r="I61" i="30"/>
  <c r="I107" i="30"/>
  <c r="I340" i="30"/>
  <c r="I106" i="30"/>
  <c r="I482" i="30"/>
  <c r="I383" i="30"/>
  <c r="I60" i="30"/>
  <c r="I390" i="30"/>
  <c r="I519" i="30"/>
  <c r="I375" i="30"/>
  <c r="I392" i="30"/>
  <c r="I48" i="30"/>
  <c r="I84" i="30"/>
  <c r="I381" i="30"/>
  <c r="I240" i="30"/>
  <c r="I102" i="30"/>
  <c r="I101" i="30"/>
  <c r="I539" i="30"/>
  <c r="I377" i="30"/>
  <c r="I62" i="30"/>
  <c r="I268" i="30"/>
  <c r="I208" i="30"/>
  <c r="I207" i="30"/>
  <c r="I111" i="28"/>
  <c r="I545" i="30"/>
  <c r="I540" i="30"/>
  <c r="I95" i="30"/>
  <c r="I100" i="30"/>
  <c r="I110" i="28"/>
  <c r="I56" i="30"/>
  <c r="I43" i="30"/>
  <c r="I523" i="30" l="1"/>
  <c r="I342" i="30"/>
  <c r="I554" i="30"/>
  <c r="I556" i="30" s="1"/>
  <c r="I293" i="30"/>
  <c r="I181" i="30"/>
  <c r="I241" i="30"/>
  <c r="I145" i="30"/>
  <c r="I155" i="30"/>
  <c r="I458" i="30"/>
  <c r="I389" i="23"/>
  <c r="I432" i="30"/>
  <c r="I546" i="30"/>
  <c r="I115" i="23"/>
  <c r="I551" i="30"/>
  <c r="I62" i="23"/>
  <c r="I468" i="30"/>
  <c r="I150" i="30"/>
  <c r="I318" i="30"/>
  <c r="I536" i="30"/>
  <c r="H78" i="29"/>
  <c r="I121" i="29"/>
  <c r="I374" i="23"/>
  <c r="I114" i="23"/>
  <c r="I390" i="23"/>
  <c r="I555" i="23"/>
  <c r="I556" i="23" s="1"/>
  <c r="I382" i="23"/>
  <c r="I482" i="23"/>
  <c r="I383" i="23"/>
  <c r="I384" i="23"/>
  <c r="I388" i="23"/>
  <c r="I79" i="23"/>
  <c r="I529" i="23"/>
  <c r="I531" i="23"/>
  <c r="I87" i="23"/>
  <c r="I385" i="23"/>
  <c r="I64" i="23"/>
  <c r="I528" i="23"/>
  <c r="I95" i="23"/>
  <c r="I107" i="23"/>
  <c r="I545" i="23"/>
  <c r="I546" i="23" s="1"/>
  <c r="I540" i="23"/>
  <c r="I541" i="23" s="1"/>
  <c r="I386" i="23"/>
  <c r="I99" i="23"/>
  <c r="I530" i="23"/>
  <c r="I61" i="23"/>
  <c r="I100" i="23"/>
  <c r="I527" i="23"/>
  <c r="I108" i="23"/>
  <c r="I526" i="23"/>
  <c r="I378" i="23"/>
  <c r="I375" i="23"/>
  <c r="I381" i="23"/>
  <c r="I270" i="30"/>
  <c r="I73" i="23"/>
  <c r="I550" i="23"/>
  <c r="I551" i="23" s="1"/>
  <c r="I102" i="23"/>
  <c r="I377" i="23"/>
  <c r="I391" i="23"/>
  <c r="I116" i="23"/>
  <c r="I373" i="23"/>
  <c r="I59" i="23"/>
  <c r="I94" i="23"/>
  <c r="I483" i="23"/>
  <c r="I60" i="23"/>
  <c r="I82" i="23"/>
  <c r="I113" i="23"/>
  <c r="I535" i="23"/>
  <c r="I536" i="23" s="1"/>
  <c r="I84" i="23"/>
  <c r="I387" i="23"/>
  <c r="I376" i="23"/>
  <c r="I112" i="23"/>
  <c r="I106" i="23"/>
  <c r="I101" i="23"/>
  <c r="I98" i="23"/>
  <c r="I541" i="30"/>
  <c r="I120" i="23"/>
  <c r="I379" i="23"/>
  <c r="I117" i="23"/>
</calcChain>
</file>

<file path=xl/sharedStrings.xml><?xml version="1.0" encoding="utf-8"?>
<sst xmlns="http://schemas.openxmlformats.org/spreadsheetml/2006/main" count="1230" uniqueCount="556">
  <si>
    <t>Ratio de endeudamiento</t>
  </si>
  <si>
    <t>Cobertura gastos financieros</t>
  </si>
  <si>
    <t>BALANCE</t>
  </si>
  <si>
    <t>PERDIDAS Y GANANCIAS</t>
  </si>
  <si>
    <t>Fondo de maniobra</t>
  </si>
  <si>
    <t>Coste medio por trabajador</t>
  </si>
  <si>
    <t>Productividad del factor trabajo</t>
  </si>
  <si>
    <t>Rentabilidad económica</t>
  </si>
  <si>
    <t>Rentabilidad financiera</t>
  </si>
  <si>
    <t>Ratio de liquidez inmediata</t>
  </si>
  <si>
    <t>Solvencia estricta</t>
  </si>
  <si>
    <t>A</t>
  </si>
  <si>
    <t>C</t>
  </si>
  <si>
    <t>Gastos financieros sobre ventas</t>
  </si>
  <si>
    <t>Gastos de personal</t>
  </si>
  <si>
    <t>Número de empleados</t>
  </si>
  <si>
    <t>* Gastos de personal dividido número de empleados</t>
  </si>
  <si>
    <t>* Ventas dividido número de empleados</t>
  </si>
  <si>
    <t>* Efectivo dividido pasivo corriente</t>
  </si>
  <si>
    <t>OTRA INFORMACIÓN</t>
  </si>
  <si>
    <t>* Pasivo Corriente y no Corriente dividido Patrimonio Neto</t>
  </si>
  <si>
    <t>* Activo Corriente dividido Pasivo corriente</t>
  </si>
  <si>
    <t>* Gastos Financieros dividido Ventas</t>
  </si>
  <si>
    <t>Rotación</t>
  </si>
  <si>
    <t>Tendencia</t>
  </si>
  <si>
    <t>Sector</t>
  </si>
  <si>
    <t>* Activo Total dividido Pasivo Corriente y no Corriente</t>
  </si>
  <si>
    <t>Ratio de garantía</t>
  </si>
  <si>
    <t>I Activos no corrientes mantenidos para venta</t>
  </si>
  <si>
    <t>II Existencias</t>
  </si>
  <si>
    <t>III Deudores comerciales y otras cuentas a cobrar</t>
  </si>
  <si>
    <t>V Inversiones financieras corto plazo</t>
  </si>
  <si>
    <t>VI Periodificaciones a corto plazo</t>
  </si>
  <si>
    <t>VII Efectivo y otros activos líquidos equivalentes</t>
  </si>
  <si>
    <t>I Inmovilizado intangible</t>
  </si>
  <si>
    <t>II Inmovilizado material</t>
  </si>
  <si>
    <t>III Inversiones inmobiliarias</t>
  </si>
  <si>
    <t>IV Inversiones en empresas del grupo largo plazo</t>
  </si>
  <si>
    <t>IV Inversiones en empresas del grupo corto plazo</t>
  </si>
  <si>
    <t>V Inversiones financieras largo plazo</t>
  </si>
  <si>
    <t>VI Activos por impuesto diferido</t>
  </si>
  <si>
    <t>A1) Fondos Propios</t>
  </si>
  <si>
    <t>I Capital</t>
  </si>
  <si>
    <t>II Prima de Emisión</t>
  </si>
  <si>
    <t>III Reservas</t>
  </si>
  <si>
    <t>V Resultados de ejercicios anteriores</t>
  </si>
  <si>
    <t>VI Otras aportaciones de socios</t>
  </si>
  <si>
    <t>VII Resultado del ejercicio</t>
  </si>
  <si>
    <t>VIII Dividendo a cuenta</t>
  </si>
  <si>
    <t>IX Otros instrumentos de patrimonio neto</t>
  </si>
  <si>
    <t>A2) Ajustes por cambios de valor</t>
  </si>
  <si>
    <t>I Provisiones a largo plazo</t>
  </si>
  <si>
    <t>II Deudas a largo plazo</t>
  </si>
  <si>
    <t>III Deudas con empresas del grupo a largo plazo</t>
  </si>
  <si>
    <t>IV Pasivos por impuesto diferido</t>
  </si>
  <si>
    <t>V Periodificaciones a largo plazo</t>
  </si>
  <si>
    <t>I Pasivos vinculados con activos no corrientes</t>
  </si>
  <si>
    <t>II Provisiones a corto plazo</t>
  </si>
  <si>
    <t>III Deudas a corto plazo</t>
  </si>
  <si>
    <t>IV Deudas  con empresas del grupo a corto plazo</t>
  </si>
  <si>
    <t>V Acreedores comerciales a pagar</t>
  </si>
  <si>
    <t>1 Importe neto de la cifra de negocios</t>
  </si>
  <si>
    <t>2 Variación de existencias</t>
  </si>
  <si>
    <t>3 Trabajos realizados por la empresa para su activo</t>
  </si>
  <si>
    <t>4 Aprovisionamientos</t>
  </si>
  <si>
    <t>5 Otros ingresos explotación</t>
  </si>
  <si>
    <t>6 Gastos de personal</t>
  </si>
  <si>
    <t>7 Otros gastos de explotación</t>
  </si>
  <si>
    <t>8 Amortización del inmovilizado</t>
  </si>
  <si>
    <t>13 Gastos financieros</t>
  </si>
  <si>
    <t>9 Imputación de subvenciones inmovilizado</t>
  </si>
  <si>
    <t>10 Excesos de provisiones</t>
  </si>
  <si>
    <t>11 Deterioro y resultado enajenaciones inmovilizado</t>
  </si>
  <si>
    <t>A) RESULTADO DE EXPLOTACIÓN</t>
  </si>
  <si>
    <t>12 Ingresos financieros</t>
  </si>
  <si>
    <t>14 Variación valor razonable instrumentos financieros</t>
  </si>
  <si>
    <t>15 Diferencias de cambio</t>
  </si>
  <si>
    <t>B) RESULTADO FINANCIERO</t>
  </si>
  <si>
    <t>C) RESULTADO ANTES DE IMPUESTOS</t>
  </si>
  <si>
    <t>17 Impuesto sobre beneficios</t>
  </si>
  <si>
    <t>D) RESULTADO DEL EJERCICIO</t>
  </si>
  <si>
    <t>Código CNAE Sector</t>
  </si>
  <si>
    <t>A3) Subvenciones y donaciones recibidas</t>
  </si>
  <si>
    <t>A) ACTIVO NO CORRIENTE</t>
  </si>
  <si>
    <t>B) ACTIVO CORRIENTE</t>
  </si>
  <si>
    <t>A) PATRIMONIO NETO</t>
  </si>
  <si>
    <t>B) PASIVO NO CORRIENTE</t>
  </si>
  <si>
    <t>C) PASIVO CORRIENTE</t>
  </si>
  <si>
    <t>16 Deterioro y resultado enajenaciones instr. financ.</t>
  </si>
  <si>
    <t>Margen</t>
  </si>
  <si>
    <t>* Ventas dividido activo total</t>
  </si>
  <si>
    <t>Gráfico</t>
  </si>
  <si>
    <t>Valores monetarios en miles de Euros</t>
  </si>
  <si>
    <t>Concepto</t>
  </si>
  <si>
    <t>Número de Empresas</t>
  </si>
  <si>
    <t>Cuenta de Resultados</t>
  </si>
  <si>
    <t>1. VALOR DE LA PRODUCCIÓN (incluidas subvenciones)</t>
  </si>
  <si>
    <t xml:space="preserve">      1. Importe neto de la cifra de negocios</t>
  </si>
  <si>
    <t xml:space="preserve">            CIFRA DE NEGOCIOS POR PAÍSES DE DESTINO</t>
  </si>
  <si>
    <t xml:space="preserve">            Importe neto de la cifra de negocios en:</t>
  </si>
  <si>
    <t xml:space="preserve">                  1. España</t>
  </si>
  <si>
    <t xml:space="preserve">                  2. Resto del mundo</t>
  </si>
  <si>
    <t xml:space="preserve">                        1. Otros países de la UE</t>
  </si>
  <si>
    <t xml:space="preserve">                        2. Terceros países</t>
  </si>
  <si>
    <t xml:space="preserve">            CIFRA DE NEGOCIOS POR RELACIÓN INTERSOCIETARIA (solo cuestionario normal)</t>
  </si>
  <si>
    <t xml:space="preserve">            Importe neto de la cifra de negocios frente a:</t>
  </si>
  <si>
    <t xml:space="preserve">                  1. Empresas del grupo y asociadas</t>
  </si>
  <si>
    <t xml:space="preserve">                  2. Terceros externos al perímetro de consolidación</t>
  </si>
  <si>
    <t xml:space="preserve">      2. ( - ) Consumo de mercaderías</t>
  </si>
  <si>
    <t xml:space="preserve">      3. Variación de existencias de productos terminados y en curso</t>
  </si>
  <si>
    <t xml:space="preserve">      4. Otros ingresos de explotación y subvenciones</t>
  </si>
  <si>
    <t xml:space="preserve">            1. Trabajos realizados por la empresa para su inmovilizado</t>
  </si>
  <si>
    <t xml:space="preserve">            2. Subvenciones a la explotación</t>
  </si>
  <si>
    <t xml:space="preserve">            3. Resto de ingresos de la explotación</t>
  </si>
  <si>
    <t>2. CONSUMOS INTERMEDIOS (incluidos tributos)</t>
  </si>
  <si>
    <t xml:space="preserve">      1. Compras netas y trabajos realizados por otras empresas</t>
  </si>
  <si>
    <t xml:space="preserve">            COMPRAS NETAS POR PAÍSES DE PROCEDENCIA</t>
  </si>
  <si>
    <t xml:space="preserve">            Compras netas en:</t>
  </si>
  <si>
    <t xml:space="preserve">            COMPRAS NETAS POR RELACIÓN INTERSOCIETARIA (solo cuestionario normal)</t>
  </si>
  <si>
    <t xml:space="preserve">            Compras netas y trabajos realizados por otras empresas:</t>
  </si>
  <si>
    <t xml:space="preserve">      2. ( - ) Variación de existencias de mercaderías y primeras materias</t>
  </si>
  <si>
    <t xml:space="preserve">      3. ( - ) Consumo de mercaderías</t>
  </si>
  <si>
    <t xml:space="preserve">      4. Otros gastos de explotación</t>
  </si>
  <si>
    <t>S.1. VALOR AÑADIDO BRUTO AL COSTE DE LOS FACTORES</t>
  </si>
  <si>
    <t>3. GASTOS DE PERSONAL</t>
  </si>
  <si>
    <t>S.2. RESULTADO ECONÓMICO BRUTO DE LA EXPLOTACIÓN</t>
  </si>
  <si>
    <t>4. INGRESOS FINANCIEROS NETOS</t>
  </si>
  <si>
    <t xml:space="preserve">      1. Ingresos financieros</t>
  </si>
  <si>
    <t xml:space="preserve">            1. Dividendos</t>
  </si>
  <si>
    <t xml:space="preserve">            2. De valores negociables y otros instrumentos financieros</t>
  </si>
  <si>
    <t xml:space="preserve">            3. Otros ingresos financieros</t>
  </si>
  <si>
    <t xml:space="preserve">            4. Sin clasificar (cuestionario reducido)</t>
  </si>
  <si>
    <t xml:space="preserve">      2. Gastos financieros</t>
  </si>
  <si>
    <t xml:space="preserve">            1. Intereses por financiación recibida y gastos asimilados</t>
  </si>
  <si>
    <t xml:space="preserve">            2. Otros gastos financieros</t>
  </si>
  <si>
    <t>5. AMORTIZACIONES NETAS, DETERIORO Y PROVISIONES DE EXPLOTACIÓN</t>
  </si>
  <si>
    <t xml:space="preserve">      1. Amortizaciones netas</t>
  </si>
  <si>
    <t xml:space="preserve">      2. Deterioro y provisiones de explotación</t>
  </si>
  <si>
    <t>S.3. RESULTADO ORDINARIO NETO</t>
  </si>
  <si>
    <t>6. RESULTADOS POR ENAJENACIONES Y DETERIORO</t>
  </si>
  <si>
    <t xml:space="preserve">      1. Resultados por enajenaciones y pérdidas no recuperables</t>
  </si>
  <si>
    <t xml:space="preserve">            1. De inmovilizado material e inmaterial</t>
  </si>
  <si>
    <t xml:space="preserve">            2. De instrumentos financieros</t>
  </si>
  <si>
    <t xml:space="preserve">            3. Sin clasificar (cuestionario reducido)</t>
  </si>
  <si>
    <t xml:space="preserve">      2. Correciones valorativas por deterioro</t>
  </si>
  <si>
    <t>7. VARIACIONES DEL VALOR RAZONABLE Y RESTO DE RESULTADOS</t>
  </si>
  <si>
    <t xml:space="preserve">      1. Variaciones del valor razonable de instrumentos financieros</t>
  </si>
  <si>
    <t xml:space="preserve">      2. Exceso de provisiones</t>
  </si>
  <si>
    <t xml:space="preserve">      3. Diferencias de cambio</t>
  </si>
  <si>
    <t xml:space="preserve">      4. Indemnizaciones</t>
  </si>
  <si>
    <t xml:space="preserve">      5. Resto de resultados atípicos</t>
  </si>
  <si>
    <t>8. IMPUESTO SOBRE LOS BENEFICIOS</t>
  </si>
  <si>
    <t>S.4. RESULTADO DEL EJERCICIO</t>
  </si>
  <si>
    <t>9. Propuesta de distribución de dividendos</t>
  </si>
  <si>
    <t>10. Beneficios no distribuidos</t>
  </si>
  <si>
    <t>PRO MEMORIA:</t>
  </si>
  <si>
    <t>S.2*. RESULTADO ECONÓMICO NETO DE LA EXPLOTACIÓN</t>
  </si>
  <si>
    <t>S.4*. RESULTADO ANTES DE IMPUESTOS</t>
  </si>
  <si>
    <t>Balance</t>
  </si>
  <si>
    <t>I. ACTIVO NO CORRIENTE</t>
  </si>
  <si>
    <t xml:space="preserve">      1. Inmovilizado intangible</t>
  </si>
  <si>
    <t xml:space="preserve">      2. Inmovilizado material e inversiones inmobiliarias</t>
  </si>
  <si>
    <t xml:space="preserve">            1. Inmovilizado material</t>
  </si>
  <si>
    <t xml:space="preserve">                  1. Inmovilizado material bruto</t>
  </si>
  <si>
    <t xml:space="preserve">                  2. ( - ) Amortizaciones y deterioro de valor</t>
  </si>
  <si>
    <t xml:space="preserve">            2. Inversiones inmobiliarias</t>
  </si>
  <si>
    <t xml:space="preserve">                  1. Inversiones inmobiliarias brutas</t>
  </si>
  <si>
    <t xml:space="preserve">      3. Inversiones financieras a largo plazo</t>
  </si>
  <si>
    <t xml:space="preserve">            1. En empresas del grupo y asociadas</t>
  </si>
  <si>
    <t xml:space="preserve">            2. Resto de inversiones financieras a largo plazo</t>
  </si>
  <si>
    <t xml:space="preserve">            Inversiones financieras a largo plazo (Bases 1983 a 1990)</t>
  </si>
  <si>
    <t>II. ACTIVO CORRIENTE</t>
  </si>
  <si>
    <t xml:space="preserve">      1. Activos no corrientes,  mantenidos para la venta</t>
  </si>
  <si>
    <t xml:space="preserve">      2. Existencias</t>
  </si>
  <si>
    <t xml:space="preserve">      3. Deudores Comerciales y otras cuentas a cobrar</t>
  </si>
  <si>
    <t xml:space="preserve">            1. Clientes</t>
  </si>
  <si>
    <t xml:space="preserve">            2. Otras cuentas a cobrar</t>
  </si>
  <si>
    <t xml:space="preserve">      4. Inversiones financieras a corto plazo</t>
  </si>
  <si>
    <t xml:space="preserve">            2. Resto de inversiones financieras a corto plazo</t>
  </si>
  <si>
    <t xml:space="preserve">            Inversiones financieras a corto plazo (Bases 1983 a 1990)</t>
  </si>
  <si>
    <t xml:space="preserve">      5. Efectivo y otros activos líquidos equivalentes</t>
  </si>
  <si>
    <t xml:space="preserve">      6. Ajustes por periodificación</t>
  </si>
  <si>
    <t>ACTIVO (I+II) = PASIVO (III a VI)</t>
  </si>
  <si>
    <t>III. PATRIMONIO NETO</t>
  </si>
  <si>
    <t xml:space="preserve">      1. Fondos propios</t>
  </si>
  <si>
    <t xml:space="preserve">            1. Capital desembolsado neto</t>
  </si>
  <si>
    <t xml:space="preserve">            2. Reservas y prima de emisión</t>
  </si>
  <si>
    <t xml:space="preserve">                  1. Beneficios no distribuidos</t>
  </si>
  <si>
    <t xml:space="preserve">                  2. Prima de emisión</t>
  </si>
  <si>
    <t xml:space="preserve">                  3. Resto de reservas y otros fondos</t>
  </si>
  <si>
    <t xml:space="preserve">            3. Otros instrumentos de patrimonio neto</t>
  </si>
  <si>
    <t xml:space="preserve">      2. Ajustes por cambios de valor</t>
  </si>
  <si>
    <t xml:space="preserve">      3. Subvenciones, donaciones y legados recibidos</t>
  </si>
  <si>
    <t>IV. PASIVO NO CORRIENTE</t>
  </si>
  <si>
    <t xml:space="preserve">      1. Deuda con características especiales</t>
  </si>
  <si>
    <t xml:space="preserve">      2. Recursos ajenos a largo plazo</t>
  </si>
  <si>
    <t xml:space="preserve">            1. Financiación de entidades de crédito a largo plazo</t>
  </si>
  <si>
    <t xml:space="preserve">            2. Resto de financiación ajena a largo plazo</t>
  </si>
  <si>
    <t xml:space="preserve">                  1. Obligaciones y otros valores negociables</t>
  </si>
  <si>
    <t xml:space="preserve">                  2. Otros recursos ajenos a largo plazo</t>
  </si>
  <si>
    <t xml:space="preserve">                  3. Sin clasificar (cuestionario reducido)</t>
  </si>
  <si>
    <t>V. PASIVO CORRIENTE</t>
  </si>
  <si>
    <t xml:space="preserve">      1. Pasivos vinculados con activos no corrientes mantenidos para la venta</t>
  </si>
  <si>
    <t xml:space="preserve">      2. Financiación a corto plazo con coste</t>
  </si>
  <si>
    <t xml:space="preserve">            1. Financiación de entidades de crédito a corto plazo</t>
  </si>
  <si>
    <t xml:space="preserve">            2. Resto de financiación ajena a corto plazo con coste</t>
  </si>
  <si>
    <t xml:space="preserve">                  2. Otra financiación a corto plazo con coste</t>
  </si>
  <si>
    <t xml:space="preserve">      3. Financiación a corto plazo sin coste</t>
  </si>
  <si>
    <t xml:space="preserve">            1. Proveedores</t>
  </si>
  <si>
    <t xml:space="preserve">            2. Otros acreedores sin coste</t>
  </si>
  <si>
    <t xml:space="preserve">                  1. Otros acreedores comerciales</t>
  </si>
  <si>
    <t xml:space="preserve">                  2. Otros acreedores no comerciales</t>
  </si>
  <si>
    <t xml:space="preserve">            3. Ajustes por periodificación</t>
  </si>
  <si>
    <t>VI. PROVISIONES</t>
  </si>
  <si>
    <t>PASIVO (III a VI) = ACTIVO(I+II)</t>
  </si>
  <si>
    <t>Estado de Equilibrio Financiero</t>
  </si>
  <si>
    <t>A. ACTIVO INMOVILIZADO (precios corrientes)</t>
  </si>
  <si>
    <t>B. ACTIVO CORRIENTE NETO</t>
  </si>
  <si>
    <t xml:space="preserve">            a) Por componentes</t>
  </si>
  <si>
    <t xml:space="preserve">            1. Activo corriente</t>
  </si>
  <si>
    <t xml:space="preserve">            2. ( - ) Financiación a corto plazo sin coste</t>
  </si>
  <si>
    <t xml:space="preserve">            b) Por naturaleza</t>
  </si>
  <si>
    <t xml:space="preserve">            1. Activos no corrientes mantenidos para la venta</t>
  </si>
  <si>
    <t xml:space="preserve">            2. Existencias</t>
  </si>
  <si>
    <t xml:space="preserve">            3. Clientes menos proveedores</t>
  </si>
  <si>
    <t xml:space="preserve">            4. Otros deudores (netos)</t>
  </si>
  <si>
    <t xml:space="preserve">            5. Inversiones financieras a corto plazo</t>
  </si>
  <si>
    <t xml:space="preserve">            6. Efectivo y otros activos líquidos equivalentes</t>
  </si>
  <si>
    <t xml:space="preserve">            7. Ajustes por periodificación (netos)</t>
  </si>
  <si>
    <t>C. ( - ) PROVISIONES</t>
  </si>
  <si>
    <t>ACTIVO NETO = PASIVO REMUNERADO</t>
  </si>
  <si>
    <t>D. FINANCIACIÓN PERMANENTE</t>
  </si>
  <si>
    <t xml:space="preserve">      1. Patrimonio neto (ajustado inflación)</t>
  </si>
  <si>
    <t>E. FINANCIACIÓN A CORTO PLAZO CON COSTE</t>
  </si>
  <si>
    <t>F. RECURSOS AJENOS CON COSTE</t>
  </si>
  <si>
    <t>Ratios análisis de la rentabilidad</t>
  </si>
  <si>
    <t>CONCEPTOS DE ESTADOS DE FLUJOS</t>
  </si>
  <si>
    <t>1. Intereses por financiación recibida y gastos asimilados</t>
  </si>
  <si>
    <t>2. Resultado ordinario neto</t>
  </si>
  <si>
    <t xml:space="preserve">      ESTRUCTURA DEL BALANCE MEDIO</t>
  </si>
  <si>
    <t xml:space="preserve">      a. Patrimonio neto</t>
  </si>
  <si>
    <t xml:space="preserve">      b. Recursos ajenos con coste</t>
  </si>
  <si>
    <t xml:space="preserve">      c. Activo neto = Pasivo remunerado</t>
  </si>
  <si>
    <t xml:space="preserve">      RATIOS</t>
  </si>
  <si>
    <t xml:space="preserve">      R.1 Rentabilidad ordinaria del activo neto</t>
  </si>
  <si>
    <t xml:space="preserve">      R.2 Intereses por financiación recibida y gastos asimilados sobre recursos ajenos con coste</t>
  </si>
  <si>
    <t xml:space="preserve">      R.3 Rentabilidad ordinaria de los recursos propios</t>
  </si>
  <si>
    <t xml:space="preserve">      R.4 Diferencia rentabilidad - coste financiero</t>
  </si>
  <si>
    <t xml:space="preserve">      R.5 Ratio de endeudamiento (saldos medios)</t>
  </si>
  <si>
    <t>Períodos medios de pago y cobro</t>
  </si>
  <si>
    <t>Período medio de pago a proveedores (días)</t>
  </si>
  <si>
    <t>Período medio de cobro a clientes (días)</t>
  </si>
  <si>
    <t>Financiación comercial neta (días)</t>
  </si>
  <si>
    <t>Clientes + Deudores por operaciones de tráfico</t>
  </si>
  <si>
    <t>Cifra neta de negocios</t>
  </si>
  <si>
    <t>Proveedores + Acreedores por operaciones de tráfico - Anticipos a proveedores</t>
  </si>
  <si>
    <t>Compras + Trabajos realizados por otras empresas</t>
  </si>
  <si>
    <t>Número medio de trabajadores</t>
  </si>
  <si>
    <t>A. NÚMERO MEDIO DE TRABAJADORES</t>
  </si>
  <si>
    <t xml:space="preserve">      1. Fijos</t>
  </si>
  <si>
    <t xml:space="preserve">      2. No fijos</t>
  </si>
  <si>
    <t>B. GASTOS DE PERSONAL</t>
  </si>
  <si>
    <t xml:space="preserve">      1. Sueldos y salarios</t>
  </si>
  <si>
    <t xml:space="preserve">      2. Cargas sociales</t>
  </si>
  <si>
    <t xml:space="preserve">            1. Cotizaciones a la Seguridad Social</t>
  </si>
  <si>
    <t xml:space="preserve">            2. Retribuciones a largo plazo mediante sistemas de aportación definida</t>
  </si>
  <si>
    <t xml:space="preserve">            3. Obligaciones por prestaciones a largo plazo al personal</t>
  </si>
  <si>
    <t xml:space="preserve">            4. Otras cargas sociales</t>
  </si>
  <si>
    <t xml:space="preserve">            5. Sin clasificar (cuestionario reducido)</t>
  </si>
  <si>
    <t>Remuneración de asalariados</t>
  </si>
  <si>
    <t>C. REMUNERACIÓN DE ASALARIADOS</t>
  </si>
  <si>
    <t xml:space="preserve">      1. Gastos de personal</t>
  </si>
  <si>
    <t xml:space="preserve">      2. Indemnizaciones y aplicación de las provisiones por reestructuración del personal</t>
  </si>
  <si>
    <t>Coste de personal por trabajador</t>
  </si>
  <si>
    <t>D. GASTOS DE PERSONAL POR TRABAJADOR (EUROS)</t>
  </si>
  <si>
    <t>E. REMUNERACIÓN DE ASALARIADOS POR TRABAJADOR (EUROS)</t>
  </si>
  <si>
    <t>Rentabilidad</t>
  </si>
  <si>
    <t>Comercio minorista</t>
  </si>
  <si>
    <t>Comparación</t>
  </si>
  <si>
    <t>Empresa</t>
  </si>
  <si>
    <t>Productividad</t>
  </si>
  <si>
    <t>Endeudamiento</t>
  </si>
  <si>
    <t>Periodo medio de maduración</t>
  </si>
  <si>
    <t>Inicio</t>
  </si>
  <si>
    <t>Duración</t>
  </si>
  <si>
    <t>Fecha de inicio</t>
  </si>
  <si>
    <t>Fin</t>
  </si>
  <si>
    <t>Empieza</t>
  </si>
  <si>
    <t>Importe de las compras anuales</t>
  </si>
  <si>
    <t>Existencias medias de materiales</t>
  </si>
  <si>
    <t>ma</t>
  </si>
  <si>
    <t>Rotación de las existencias de materiales</t>
  </si>
  <si>
    <t>ra=A/ma</t>
  </si>
  <si>
    <t>Coste anual de los productos</t>
  </si>
  <si>
    <t>F</t>
  </si>
  <si>
    <t>Existencias medias prod. en curso de fabricación</t>
  </si>
  <si>
    <t>mf</t>
  </si>
  <si>
    <t>Rotación de las existencias  en curso de fabricación</t>
  </si>
  <si>
    <t>rf=F/mf</t>
  </si>
  <si>
    <t>Coste anual de las ventas</t>
  </si>
  <si>
    <t>V</t>
  </si>
  <si>
    <t>Existencias medias de productos terminados</t>
  </si>
  <si>
    <t>mv</t>
  </si>
  <si>
    <t>Rotación de los productos terminados</t>
  </si>
  <si>
    <t>rv=V/mv</t>
  </si>
  <si>
    <t>Valor de las ventas anuales</t>
  </si>
  <si>
    <t>Saldo medio en la cuenta de clientes</t>
  </si>
  <si>
    <t>mc</t>
  </si>
  <si>
    <t>Rotación de clientes</t>
  </si>
  <si>
    <t>rc=C/mc</t>
  </si>
  <si>
    <t>Período medio de aprovisionamiento</t>
  </si>
  <si>
    <t>PMa=365/ra</t>
  </si>
  <si>
    <t>Período medio de fabricación</t>
  </si>
  <si>
    <t>PMf=365/rf</t>
  </si>
  <si>
    <t>Período medio de ventas</t>
  </si>
  <si>
    <t>PMv=365/rv</t>
  </si>
  <si>
    <t>Período medio de cobro</t>
  </si>
  <si>
    <t>PMc=365/rc</t>
  </si>
  <si>
    <t>Periodos medios de maduración</t>
  </si>
  <si>
    <t>Dividendos</t>
  </si>
  <si>
    <t>Remuneración vinculada a productividad</t>
  </si>
  <si>
    <t>Porcentaje del sueldo remuneración variable</t>
  </si>
  <si>
    <t>Porcentaje del sueldo productividad grupal</t>
  </si>
  <si>
    <t>Valor añadido</t>
  </si>
  <si>
    <t>* Valor de la producción menos compras y otras adquisiciones exteriores</t>
  </si>
  <si>
    <t> Remuneración al Trabajo</t>
  </si>
  <si>
    <t>Remuneración al Capital Propio</t>
  </si>
  <si>
    <t>Remuneración al Capital Ajeno</t>
  </si>
  <si>
    <t xml:space="preserve"> Participación del Estado</t>
  </si>
  <si>
    <t>Mantenimiento y Expansión de la Empresa</t>
  </si>
  <si>
    <t>Reparto del valor añadido Empresa</t>
  </si>
  <si>
    <t>Reparto del valor añadido Sector</t>
  </si>
  <si>
    <t>* Sueldos y Salarios, Seguridad Social empresa, Pensiones, otras prestaciones</t>
  </si>
  <si>
    <t>* Dividendos</t>
  </si>
  <si>
    <t>* intereses de préstamos</t>
  </si>
  <si>
    <t>* Amortizaciones, provisiones y beneficios retenidos</t>
  </si>
  <si>
    <t>* Impuesto beneficios y otros impuestos</t>
  </si>
  <si>
    <t>Beneficios retenidos</t>
  </si>
  <si>
    <t>Remuneración al trabajo %</t>
  </si>
  <si>
    <t>Remuneración al capital propio %</t>
  </si>
  <si>
    <t>Remuneración al capital ajeno %</t>
  </si>
  <si>
    <t>Participación del Estado %</t>
  </si>
  <si>
    <t>Mantenimiento y expansión de empresa %</t>
  </si>
  <si>
    <t>Esquema Dupont</t>
  </si>
  <si>
    <t>* Activo corriente menos pasivo corriente.</t>
  </si>
  <si>
    <t>Periodo medio de pago</t>
  </si>
  <si>
    <t>Rotación de proveedores</t>
  </si>
  <si>
    <t>Saldo medio en la cuenta de proveedores</t>
  </si>
  <si>
    <t>Solvencia</t>
  </si>
  <si>
    <t>Periodos de maduración</t>
  </si>
  <si>
    <t>Liquidez</t>
  </si>
  <si>
    <t>TOTAL ACTIVO = PATRIM + PASIVO</t>
  </si>
  <si>
    <t>¿Qué vamos a aprender?</t>
  </si>
  <si>
    <t>Ingredientes:</t>
  </si>
  <si>
    <t>Enunciado</t>
  </si>
  <si>
    <t xml:space="preserve">  - En esta hoja aprenderemos a realizar un cuadro de mando financiero, a partir de datos de las cuentas anuales: Balance y Pérdidas y Ganancias</t>
  </si>
  <si>
    <t xml:space="preserve">  - Ratios de solvencia y fondo de maniobra</t>
  </si>
  <si>
    <t xml:space="preserve">  - Ratios de endeudamiento</t>
  </si>
  <si>
    <t xml:space="preserve">  - Periodos de maduración y diagrama de Gantt</t>
  </si>
  <si>
    <t xml:space="preserve">  - Ratios de liquidez</t>
  </si>
  <si>
    <t xml:space="preserve">  - Relaciones laborales, reparto del valor añadido</t>
  </si>
  <si>
    <t xml:space="preserve">  - Formato condicional</t>
  </si>
  <si>
    <t xml:space="preserve"> - Se dispone de la información financiera de 5 años de una empresa de la que quieren analizarse sus principales indicadores</t>
  </si>
  <si>
    <t xml:space="preserve">  - Obtener información del sector al que pertenece la empresa, disponible en la Central de Balances del Banco de España</t>
  </si>
  <si>
    <t xml:space="preserve">  - Obtendremos los ratios de rentabilidad y su descomposición mediante el esquema Dupont</t>
  </si>
  <si>
    <t>* Seleccionar rango: los datos de activo corriente y de no corriente</t>
  </si>
  <si>
    <t>* Insertar gráfico columna 100% apilada</t>
  </si>
  <si>
    <t>* Faltan los años: diseño -&gt; seleccionar datos -&gt; etiquetas del eje horizontal</t>
  </si>
  <si>
    <t>* Se analiza la evolución y equilibrio de las masas patrimoniales</t>
  </si>
  <si>
    <t>Gráfico Masas Patrimoniales</t>
  </si>
  <si>
    <t>IV Acciones y participaciones patrimonio propias</t>
  </si>
  <si>
    <t>Gráfico Resultados</t>
  </si>
  <si>
    <t>* Se analiza la cascada de resultados</t>
  </si>
  <si>
    <t>* Insertar gráfico linea -&gt; lineas</t>
  </si>
  <si>
    <t>* Seleccionar rango: resultado explotación, financiero, antes impuestos y ejercicio</t>
  </si>
  <si>
    <t>http://www.alt-codes.net/</t>
  </si>
  <si>
    <t>alt30 es ▲</t>
  </si>
  <si>
    <t>alt31 es ▼</t>
  </si>
  <si>
    <t>alt205 es ═</t>
  </si>
  <si>
    <t>Códigos ALT</t>
  </si>
  <si>
    <t>alt3 es ♥</t>
  </si>
  <si>
    <t>alt1 ☺</t>
  </si>
  <si>
    <t>alt15 es ☼</t>
  </si>
  <si>
    <t>La combinación de la tecla ALT con números permite obtener caracteres especiales</t>
  </si>
  <si>
    <t>alt11 es ♂</t>
  </si>
  <si>
    <t>alt12 ♀</t>
  </si>
  <si>
    <t>alt13 es ♪</t>
  </si>
  <si>
    <t>alt178 es ▓</t>
  </si>
  <si>
    <t>alt126 es ~</t>
  </si>
  <si>
    <t>alt164 es ñ</t>
  </si>
  <si>
    <t>alt254 ■</t>
  </si>
  <si>
    <t>alt22 es ▬</t>
  </si>
  <si>
    <t>alt24 es ↑</t>
  </si>
  <si>
    <t>alt25 ↓</t>
  </si>
  <si>
    <t>alt26 es →</t>
  </si>
  <si>
    <t xml:space="preserve">http://www.ine.es/daco/daco42/clasificaciones/cnae09/estructura.pdf </t>
  </si>
  <si>
    <t>* Codigo CNAE Clasificación Nacional Actividades Económicas ---&gt;</t>
  </si>
  <si>
    <t>* Hay que determinar actividad económica para poder compararlo con la información sectorial de la Central de Balances del Banco de España</t>
  </si>
  <si>
    <t xml:space="preserve"> - La CBBE también permite descargar directamente los ratios financieros por sectores, en pdf</t>
  </si>
  <si>
    <t>Formato condicional. Cuando valor celda ="▲" -&gt; Formato azul etc.</t>
  </si>
  <si>
    <t>* Aunque hemos dicho que es una empresa que no fabrica, nos hemos inventado datos para que sea más ilustrativo</t>
  </si>
  <si>
    <t>P</t>
  </si>
  <si>
    <t>rp=A/P</t>
  </si>
  <si>
    <t>PMp=365/rp</t>
  </si>
  <si>
    <t>PMM=PMa+PMf+PMv+PMc-PMp</t>
  </si>
  <si>
    <t>Aprovisionamiento Materias Primas</t>
  </si>
  <si>
    <t>Periodo de maduración de la empresa</t>
  </si>
  <si>
    <t xml:space="preserve">Es un diagrama de barra apilada. </t>
  </si>
  <si>
    <t xml:space="preserve">Nótese como hay que indicar correctamente el origen de cada barra, mediante la columna "duración". </t>
  </si>
  <si>
    <t>Doble click -&gt; Relleno -&gt; Sin relleno y sin borde para conseguir el efecto deseado</t>
  </si>
  <si>
    <t xml:space="preserve">Seleccionar origen de datos -&gt; Bajar una de las series </t>
  </si>
  <si>
    <t>Diagrama de Gantt</t>
  </si>
  <si>
    <t>+ Productos en curso</t>
  </si>
  <si>
    <t>+ Productos terminados</t>
  </si>
  <si>
    <t>= CICLO DE PRODUCCION</t>
  </si>
  <si>
    <t>+ Cobro a Clientes</t>
  </si>
  <si>
    <t>= CICLO DE MADURACION</t>
  </si>
  <si>
    <t>- Pago a Proveedores</t>
  </si>
  <si>
    <t>= PERIODO MEDIO DE MADURACION</t>
  </si>
  <si>
    <t xml:space="preserve">  - Indicadores de productividad del personal</t>
  </si>
  <si>
    <t>=SUMA(D44:D49)</t>
  </si>
  <si>
    <t xml:space="preserve">  - Gráficos y Minigráficos</t>
  </si>
  <si>
    <t>FUNCIÓN TENDENCIA</t>
  </si>
  <si>
    <t>Minigráfico</t>
  </si>
  <si>
    <t>Ratio de solvencia estricta</t>
  </si>
  <si>
    <t>GRÁFICOS</t>
  </si>
  <si>
    <t>ACTIVO CORRIENTE</t>
  </si>
  <si>
    <t>Inversiones financieras largo plazo</t>
  </si>
  <si>
    <t>PASIVO CORRIENTE</t>
  </si>
  <si>
    <t>* Activo corriente dividido Pasivo Corriente</t>
  </si>
  <si>
    <t>Doble click línea tendencia:</t>
  </si>
  <si>
    <t>Color de línea -&gt; Rojo</t>
  </si>
  <si>
    <r>
      <t xml:space="preserve">Seleccionar el rango del </t>
    </r>
    <r>
      <rPr>
        <b/>
        <sz val="12"/>
        <color theme="1"/>
        <rFont val="Calibri"/>
        <family val="2"/>
        <scheme val="minor"/>
      </rPr>
      <t>Activo Corriente</t>
    </r>
  </si>
  <si>
    <t>Insertar gráfico -&gt; Columna agrupada</t>
  </si>
  <si>
    <t>-&gt; extrapolar 1 periodo adelante</t>
  </si>
  <si>
    <t>El gráfico del Activo Corriente</t>
  </si>
  <si>
    <t>En los argumentos se le indica primero los datos reales de que disponemos (Y), luego los años (X) y finalmente el año que tiene que predecir.</t>
  </si>
  <si>
    <t>Ancho de línea -&gt; 4</t>
  </si>
  <si>
    <t>Datos de partida:</t>
  </si>
  <si>
    <r>
      <t>---&gt; Un triangulo azul</t>
    </r>
    <r>
      <rPr>
        <sz val="11"/>
        <color rgb="FF3366FF"/>
        <rFont val="Calibri"/>
        <family val="2"/>
        <scheme val="minor"/>
      </rPr>
      <t xml:space="preserve"> ▲</t>
    </r>
    <r>
      <rPr>
        <sz val="11"/>
        <color theme="1"/>
        <rFont val="Calibri"/>
        <family val="2"/>
        <scheme val="minor"/>
      </rPr>
      <t xml:space="preserve"> apuntando hacia arriba si el ratio de la empresa es mayor que el sector</t>
    </r>
  </si>
  <si>
    <r>
      <t xml:space="preserve">---&gt; Un triangulo rojo </t>
    </r>
    <r>
      <rPr>
        <sz val="11"/>
        <color rgb="FFFF0000"/>
        <rFont val="Calibri"/>
        <family val="2"/>
        <scheme val="minor"/>
      </rPr>
      <t>▼</t>
    </r>
    <r>
      <rPr>
        <sz val="11"/>
        <color theme="1"/>
        <rFont val="Calibri"/>
        <family val="2"/>
        <scheme val="minor"/>
      </rPr>
      <t xml:space="preserve"> apuntando hacia abajo si el ratio de la empresa es menor que el sector</t>
    </r>
  </si>
  <si>
    <t>Primero la condicional --&gt;</t>
  </si>
  <si>
    <t>Pero hay un problema. Hay veces que no están todos los datos disponibles para calcular el ratio. Entonces pone #!DIV/0!</t>
  </si>
  <si>
    <t>Función ESNUMERO()</t>
  </si>
  <si>
    <t>Usaremos de nuevo la función ESNUMERO()</t>
  </si>
  <si>
    <t>Minigráficos</t>
  </si>
  <si>
    <t>Seleccionar el Rango de Datos</t>
  </si>
  <si>
    <t>Seleccionar la Ubicación</t>
  </si>
  <si>
    <t>* Se analiza la evolución y equilibrio del activo</t>
  </si>
  <si>
    <t>Columna agrupada</t>
  </si>
  <si>
    <t>Columna apilada</t>
  </si>
  <si>
    <t>Columna 100% apilada</t>
  </si>
  <si>
    <t>Bueno para ver la evolución de ambas partidas</t>
  </si>
  <si>
    <t>Veamos el resultado:</t>
  </si>
  <si>
    <t>El triángulo --&gt;</t>
  </si>
  <si>
    <t>Se puede modificar en [Herramientas para Minigráfico]</t>
  </si>
  <si>
    <t>* Insertar gráfico -&gt; columna "agrupada", luego "100% apilada" y el último "apilada"</t>
  </si>
  <si>
    <t>* Faltan los años: Diseño -&gt; Seleccionar datos -&gt; Etiquetas del eje horizontal</t>
  </si>
  <si>
    <t>=D39/D41</t>
  </si>
  <si>
    <t>=SI(Y(ESNUMERO(D39);ESNUMERO(D41));D39/D41;"SIN DATOS")</t>
  </si>
  <si>
    <t>=TENDENCIA(D122:H122;D$121:H$121)</t>
  </si>
  <si>
    <t>=ESNUMERO(D122)</t>
  </si>
  <si>
    <t>=SI(Y(ESNUMERO(D122);ESNUMERO(E122);ESNUMERO(F122);ESNUMERO(G122);ESNUMERO(H122));TENDENCIA(D122:H122;D$121:H$121;I$121);"SIN DATOS")</t>
  </si>
  <si>
    <r>
      <t xml:space="preserve">---&gt; El signo igual </t>
    </r>
    <r>
      <rPr>
        <b/>
        <sz val="12"/>
        <color theme="1"/>
        <rFont val="Calibri"/>
        <family val="2"/>
        <scheme val="minor"/>
      </rPr>
      <t>=</t>
    </r>
    <r>
      <rPr>
        <sz val="11"/>
        <color theme="1"/>
        <rFont val="Calibri"/>
        <family val="2"/>
        <scheme val="minor"/>
      </rPr>
      <t xml:space="preserve"> si el ratio de la empresa es igual al del sector</t>
    </r>
  </si>
  <si>
    <t>=SI(ESNUMERO(D39);D39;"")</t>
  </si>
  <si>
    <t>Pero antes solucionamos un problema, y es que si falta un dato lo reemplaza con un cero</t>
  </si>
  <si>
    <t xml:space="preserve">- Información sectorial tomada de CBBE (Central de Balances del Banco de España). </t>
  </si>
  <si>
    <t>=D46</t>
  </si>
  <si>
    <t>=D47</t>
  </si>
  <si>
    <r>
      <t xml:space="preserve">  - Pero </t>
    </r>
    <r>
      <rPr>
        <b/>
        <sz val="12"/>
        <color rgb="FFFF0000"/>
        <rFont val="Arial"/>
        <family val="2"/>
      </rPr>
      <t xml:space="preserve">primero necesitamos aprender el manejo de las funciones, en esta hoja </t>
    </r>
  </si>
  <si>
    <t>=TENDENCIA(D43:H43;D$42:H$42;I$42)</t>
  </si>
  <si>
    <t>=ESNUMERO(H43)</t>
  </si>
  <si>
    <t>=SI(Y(ESNUMERO(D43);ESNUMERO(E43);ESNUMERO(F43);ESNUMERO(G43);ESNUMERO(H43));TENDENCIA(D43:H43;D$42:H$42;I$42);"SIN DATOS")</t>
  </si>
  <si>
    <r>
      <t xml:space="preserve">Usaremos la función condicional con </t>
    </r>
    <r>
      <rPr>
        <b/>
        <sz val="11"/>
        <color rgb="FFFF0000"/>
        <rFont val="Calibri"/>
        <family val="2"/>
        <scheme val="minor"/>
      </rPr>
      <t>VARIAS condiciones</t>
    </r>
    <r>
      <rPr>
        <sz val="11"/>
        <color theme="1"/>
        <rFont val="Calibri"/>
        <family val="2"/>
        <scheme val="minor"/>
      </rPr>
      <t>, incorporando la función Y()</t>
    </r>
  </si>
  <si>
    <t>=SI(D143&gt;=D144;SI(D143=D144;"═";"▲");"▼")</t>
  </si>
  <si>
    <t>Este es un sector cualquiera</t>
  </si>
  <si>
    <t>Traer información del sector</t>
  </si>
  <si>
    <r>
      <t xml:space="preserve"> </t>
    </r>
    <r>
      <rPr>
        <b/>
        <sz val="12"/>
        <color rgb="FFFF0000"/>
        <rFont val="Arial"/>
        <family val="2"/>
      </rPr>
      <t>1) Trata de bajar la información del sector "comercio al por menor" y llévala a una hoja nueva</t>
    </r>
    <r>
      <rPr>
        <sz val="12"/>
        <color theme="1"/>
        <rFont val="Arial"/>
        <family val="2"/>
      </rPr>
      <t xml:space="preserve">. Llámala "Datos para comparar" </t>
    </r>
  </si>
  <si>
    <t>2) Calculamos el ratio de la empresa y del sector.</t>
  </si>
  <si>
    <t>3) Queremos poner un aviso:</t>
  </si>
  <si>
    <t>6) Vamos a calcular la funcion TENDENCIA(), que realiza una estimación lineal</t>
  </si>
  <si>
    <t>7) Los minigráficos</t>
  </si>
  <si>
    <t>8) Los tres gráficos</t>
  </si>
  <si>
    <t xml:space="preserve"> - Puedes usar la información del sector tomada de la CBBE (Central de Balances del Banco de España) está en la Hoja "Sector". </t>
  </si>
  <si>
    <t>10) La tendencia</t>
  </si>
  <si>
    <t>11) Minigráficos</t>
  </si>
  <si>
    <t>13) Calcula el ratio de margen de la empresa y el sector</t>
  </si>
  <si>
    <t>14) Calcula el ratio de rotación de la empresa y el sector</t>
  </si>
  <si>
    <t>15) Calcula el ratio de rentabilidad financiera de la empresa y el sector</t>
  </si>
  <si>
    <t>16) Calcula el fondo de maniobra de la empresa y el sector</t>
  </si>
  <si>
    <t>17) Calcula el ratio de solvencia estricta de la empresa y el sector</t>
  </si>
  <si>
    <t>18) Calcula el ratio de endeudamiento de la empresa y el sector</t>
  </si>
  <si>
    <t>19) Calcula el ratio de cobertura de gastos financieros de la empresa y el sector</t>
  </si>
  <si>
    <t>20) Calcula el ratio de garantía de la empresa y el sector</t>
  </si>
  <si>
    <t>21) Calcula el ratio de gastos financieros sobre ventas de la empresa y el sector</t>
  </si>
  <si>
    <t>22) Calcula el Periodo Medio de Maduración (suma de todos los periodos)</t>
  </si>
  <si>
    <t>23) Calcula el ratio de liquidez de la empresa y el sector</t>
  </si>
  <si>
    <t>24) Calcula el ratio de coste medio por trabajador de la empresa y el sector</t>
  </si>
  <si>
    <t>25) Calcula el ratio de productividad de la empresa y el sector</t>
  </si>
  <si>
    <t>26) Calcula el valor añadido de la empresa y el sector así como su reparto</t>
  </si>
  <si>
    <t xml:space="preserve">  - COMPLETA LOS 27 APARTADOS</t>
  </si>
  <si>
    <t>=SI(D46&lt;D47;"▼";SI(D46=D47;"═";"▲"))</t>
  </si>
  <si>
    <r>
      <t xml:space="preserve"> - Pero para vincular es preferible que uses la información del sector de la Central de Balances del Banco de España que está en la </t>
    </r>
    <r>
      <rPr>
        <b/>
        <sz val="12"/>
        <color rgb="FFFF0000"/>
        <rFont val="Arial"/>
        <family val="2"/>
      </rPr>
      <t xml:space="preserve">Hoja "Sector" ya bajada por el profesor. </t>
    </r>
  </si>
  <si>
    <t>CUADRO DE MANDO (parte I)</t>
  </si>
  <si>
    <t>CUADRO DE MANDO (parte II)</t>
  </si>
  <si>
    <t>27) Inserta un gráfico de tarta con el reparto del valor añadido de la empresa el último año</t>
  </si>
  <si>
    <t>12) Calcula el ratio de rentabilidad económica de la empresa y el sector</t>
  </si>
  <si>
    <t>* Seleccionar rango: los datos de activo corriente y pasivo corriente</t>
  </si>
  <si>
    <t>alt164 ñ</t>
  </si>
  <si>
    <t>[Inicio] --&gt; [Formato condicional] --&gt; [Nueva regla]--&gt; [Aplicar formato a las celdas que contengan]--&gt; Cuando valor celda sea igual a ▲ -&gt; Formato azul. Y luego otra nueva regla con el ▼.</t>
  </si>
  <si>
    <t>=TENDENCIA(D109:H109;D$108:H$108;I$108)</t>
  </si>
  <si>
    <t>9) Obtener el Activo No Corriente (o Fijo)</t>
  </si>
  <si>
    <t>Recordatorio--&gt;</t>
  </si>
  <si>
    <t>=Sector!B94/Sector!B126</t>
  </si>
  <si>
    <t>=SI(Y(ESNUMERO(Sector!B94);ESNUMERO(Sector!B126));Sector!B94/Sector!B126;"SIN DATOS")</t>
  </si>
  <si>
    <t>Bueno para ver la propoción entre el activo y pasivo corriente</t>
  </si>
  <si>
    <t>Bueno para ver la evolución de las partidas y la composición</t>
  </si>
  <si>
    <t>=ESNUMERO(D40)</t>
  </si>
  <si>
    <r>
      <t xml:space="preserve">  - La función </t>
    </r>
    <r>
      <rPr>
        <b/>
        <sz val="12"/>
        <color rgb="FFFF0000"/>
        <rFont val="Arial"/>
        <family val="2"/>
      </rPr>
      <t>TENDENCIA()</t>
    </r>
    <r>
      <rPr>
        <sz val="12"/>
        <color theme="1"/>
        <rFont val="Arial"/>
        <family val="2"/>
      </rPr>
      <t xml:space="preserve"> para predecir la evolución temporal</t>
    </r>
  </si>
  <si>
    <r>
      <t xml:space="preserve">  - Función </t>
    </r>
    <r>
      <rPr>
        <b/>
        <sz val="12"/>
        <color rgb="FFFF0000"/>
        <rFont val="Arial"/>
        <family val="2"/>
      </rPr>
      <t>ESNUMERO()</t>
    </r>
    <r>
      <rPr>
        <sz val="12"/>
        <color theme="1"/>
        <rFont val="Arial"/>
        <family val="2"/>
      </rPr>
      <t xml:space="preserve"> comprueba si el dato es un número</t>
    </r>
  </si>
  <si>
    <r>
      <t xml:space="preserve">  - Función </t>
    </r>
    <r>
      <rPr>
        <b/>
        <sz val="12"/>
        <color rgb="FFFF0000"/>
        <rFont val="Arial"/>
        <family val="2"/>
      </rPr>
      <t>Y()</t>
    </r>
    <r>
      <rPr>
        <sz val="12"/>
        <color theme="1"/>
        <rFont val="Arial"/>
        <family val="2"/>
      </rPr>
      <t xml:space="preserve"> combinada con </t>
    </r>
    <r>
      <rPr>
        <b/>
        <sz val="12"/>
        <color rgb="FFFF0000"/>
        <rFont val="Arial"/>
        <family val="2"/>
      </rPr>
      <t>SI()</t>
    </r>
    <r>
      <rPr>
        <sz val="12"/>
        <color theme="1"/>
        <rFont val="Arial"/>
        <family val="2"/>
      </rPr>
      <t xml:space="preserve"> para condicionales con varias condiciones</t>
    </r>
  </si>
  <si>
    <t>http://www.bde.es/bde/es/areas/cenbal/</t>
  </si>
  <si>
    <t>Y ahora, además de la condicional, los colores --&gt;</t>
  </si>
  <si>
    <t>Central de Balances del Banco de España ---&gt;</t>
  </si>
  <si>
    <t>▼</t>
  </si>
  <si>
    <t>* Resultado de Explotación dividido Gastos Financieros</t>
  </si>
  <si>
    <r>
      <rPr>
        <b/>
        <sz val="12"/>
        <color rgb="FFFF0000"/>
        <rFont val="Calibri"/>
        <family val="2"/>
        <scheme val="minor"/>
      </rPr>
      <t>5) El gráfico del activo circulante.</t>
    </r>
    <r>
      <rPr>
        <sz val="12"/>
        <color theme="1"/>
        <rFont val="Calibri"/>
        <family val="2"/>
        <scheme val="minor"/>
      </rPr>
      <t xml:space="preserve"> </t>
    </r>
  </si>
  <si>
    <t>◄ publicidad</t>
  </si>
  <si>
    <t>http://ciberconta.unizar.es/ifinanzas/docs/otros/centralbalances.xls</t>
  </si>
  <si>
    <r>
      <t xml:space="preserve">Ejemplo </t>
    </r>
    <r>
      <rPr>
        <b/>
        <sz val="11"/>
        <color rgb="FFFF0000"/>
        <rFont val="Arial"/>
        <family val="2"/>
      </rPr>
      <t>¿En qué sector se gana más?</t>
    </r>
  </si>
  <si>
    <r>
      <t xml:space="preserve">----&gt; problema grave cuando faltan datos </t>
    </r>
    <r>
      <rPr>
        <b/>
        <sz val="11"/>
        <color rgb="FFFF0000"/>
        <rFont val="Calibri"/>
        <family val="2"/>
        <scheme val="minor"/>
      </rPr>
      <t xml:space="preserve">¡Pone ceros!. </t>
    </r>
    <r>
      <rPr>
        <b/>
        <sz val="11"/>
        <color theme="1"/>
        <rFont val="Calibri"/>
        <family val="2"/>
        <scheme val="minor"/>
      </rPr>
      <t>Solución: si es un número que ponga ese número y si no, que no ponga nada, es decir ""</t>
    </r>
  </si>
  <si>
    <t>Datos actuales en:</t>
  </si>
  <si>
    <t>nd</t>
  </si>
  <si>
    <t>Ir a [Insertar] --&gt; [Insertar minigráfico, click en el tipo que queramos]</t>
  </si>
  <si>
    <t>* Diseño -&gt; Agregar elemento de gráfico -&gt; Leyenda</t>
  </si>
  <si>
    <t>* Diseño -&gt; Agregar elemento de gráfico -&gt; Título del gráfico. Vincularlo a la celda con el título, es decir, la celda =C138</t>
  </si>
  <si>
    <t>* Diseño -&gt; Agregar elemento de gráfico -&gt; Título del gráfico</t>
  </si>
  <si>
    <t xml:space="preserve">Opciones del Eje Vertical: categorías en orden inverso. </t>
  </si>
  <si>
    <t>Diseño-&gt; Agregar elemento de gráfico-&gt; Línea de tendencia</t>
  </si>
  <si>
    <t>https://app.bde.es/asc_web/consulta.html</t>
  </si>
  <si>
    <t xml:space="preserve">- En CBBE se puede descargar la Aplicación de Agregados Sectoriales (ASC) cuya dirección es: </t>
  </si>
  <si>
    <t xml:space="preserve"> - Los resultados deben comparase con el sector al que pertenece la empresa, tomados de:</t>
  </si>
  <si>
    <t>--&gt;&gt; Puedes tratar de bajar tu la información más actualizada o utilizar este fichero.</t>
  </si>
  <si>
    <t>https://www.bde.es/bde/es/areas/cenbal/</t>
  </si>
  <si>
    <t xml:space="preserve">  -&gt; Agregados sectoriales</t>
  </si>
  <si>
    <t>APELLIDO y NOMBRE</t>
  </si>
  <si>
    <t>NIP</t>
  </si>
  <si>
    <r>
      <t xml:space="preserve">Puedes usar la letra </t>
    </r>
    <r>
      <rPr>
        <b/>
        <sz val="11"/>
        <color rgb="FFFF0000"/>
        <rFont val="Calibri"/>
        <family val="2"/>
        <scheme val="minor"/>
      </rPr>
      <t>Wingdings 3</t>
    </r>
    <r>
      <rPr>
        <sz val="11"/>
        <color theme="1"/>
        <rFont val="Calibri"/>
        <family val="2"/>
        <scheme val="minor"/>
      </rPr>
      <t>, la p y la q minúsculas</t>
    </r>
  </si>
  <si>
    <t>* Resultado de explotación dividido activo total</t>
  </si>
  <si>
    <t>* Resultado de explotacion dividido ventas</t>
  </si>
  <si>
    <t>* Resultado del ejercicio dividido patrimonio neto</t>
  </si>
  <si>
    <t>* Resultado de explotacion dividido activo total</t>
  </si>
  <si>
    <r>
      <rPr>
        <b/>
        <sz val="12"/>
        <color rgb="FFFF0000"/>
        <rFont val="Calibri"/>
        <family val="2"/>
        <scheme val="minor"/>
      </rPr>
      <t>4) Para solventarlo usaremos la función ESNUMERO().</t>
    </r>
    <r>
      <rPr>
        <sz val="12"/>
        <color theme="1"/>
        <rFont val="Calibri"/>
        <family val="2"/>
        <scheme val="minor"/>
      </rPr>
      <t xml:space="preserve"> Esta función devuelve VERDADERO si el valor de la celda es un número</t>
    </r>
  </si>
  <si>
    <t>Reparto del valor añadido</t>
  </si>
  <si>
    <t>https://www.modatena.com</t>
  </si>
  <si>
    <t>https://www.antolinamonegris.com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</si>
</sst>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43" formatCode="_-* #,##0.00\ _€_-;\-* #,##0.00\ _€_-;_-* &quot;-&quot;??\ _€_-;_-@_-"/>
    <numFmt numFmtId="164" formatCode="#,##0_ ;[Red]\-#,##0\ "/>
    <numFmt numFmtId="165" formatCode="#,##0.00_ ;[Red]\-#,##0.00\ "/>
    <numFmt numFmtId="166" formatCode="#,##0.0000_ ;[Red]\-#,##0.0000\ "/>
    <numFmt numFmtId="167" formatCode="_-* #,##0\ _€_-;\-* #,##0\ _€_-;_-* &quot;-&quot;??\ _€_-;_-@_-"/>
    <numFmt numFmtId="168" formatCode="_-* #,##0.00\ [$€-1]_-;\-* #,##0.00\ [$€-1]_-;_-* \-??\ [$€-1]_-"/>
    <numFmt numFmtId="169" formatCode="#,##0\ &quot;€&quot;"/>
    <numFmt numFmtId="170" formatCode="0.000"/>
    <numFmt numFmtId="171" formatCode="_-* #,##0\ [$€-C0A]_-;\-* #,##0\ [$€-C0A]_-;_-* &quot;-&quot;??\ [$€-C0A]_-;_-@_-"/>
    <numFmt numFmtId="172" formatCode="_-* #,##0\ &quot;€&quot;_-;\-* #,##0\ &quot;€&quot;_-;_-* &quot;-&quot;??\ &quot;€&quot;_-;_-@_-"/>
  </numFmts>
  <fonts count="32" x14ac:knownFonts="1">
    <font>
      <sz val="11"/>
      <color theme="1"/>
      <name val="Calibri"/>
      <family val="2"/>
      <scheme val="minor"/>
    </font>
    <font>
      <sz val="10"/>
      <name val="Arial"/>
      <family val="2"/>
    </font>
    <font>
      <sz val="12"/>
      <color indexed="11"/>
      <name val="Arial"/>
      <family val="2"/>
    </font>
    <font>
      <sz val="8"/>
      <name val="Arial"/>
      <family val="2"/>
    </font>
    <font>
      <sz val="11"/>
      <name val="Arial"/>
      <family val="2"/>
    </font>
    <font>
      <sz val="11"/>
      <color theme="1"/>
      <name val="Calibri"/>
      <family val="2"/>
      <scheme val="minor"/>
    </font>
    <font>
      <u/>
      <sz val="11"/>
      <color theme="10"/>
      <name val="Calibri"/>
      <family val="2"/>
      <scheme val="minor"/>
    </font>
    <font>
      <b/>
      <sz val="11"/>
      <color theme="1"/>
      <name val="Calibri"/>
      <family val="2"/>
      <scheme val="minor"/>
    </font>
    <font>
      <sz val="12"/>
      <color theme="1"/>
      <name val="Calibri"/>
      <family val="2"/>
      <scheme val="minor"/>
    </font>
    <font>
      <b/>
      <sz val="11"/>
      <color rgb="FFFF0000"/>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1"/>
      <color theme="1"/>
      <name val="Arial"/>
      <family val="2"/>
    </font>
    <font>
      <b/>
      <sz val="11"/>
      <color theme="1"/>
      <name val="Arial"/>
      <family val="2"/>
    </font>
    <font>
      <b/>
      <sz val="18"/>
      <color theme="1"/>
      <name val="Calibri"/>
      <family val="2"/>
      <scheme val="minor"/>
    </font>
    <font>
      <sz val="16"/>
      <color theme="1"/>
      <name val="Calibri"/>
      <family val="2"/>
      <scheme val="minor"/>
    </font>
    <font>
      <sz val="14"/>
      <color theme="1"/>
      <name val="Arial"/>
      <family val="2"/>
    </font>
    <font>
      <b/>
      <sz val="12"/>
      <color theme="1"/>
      <name val="Arial"/>
      <family val="2"/>
    </font>
    <font>
      <sz val="12"/>
      <color theme="1"/>
      <name val="Arial"/>
      <family val="2"/>
    </font>
    <font>
      <sz val="11"/>
      <color rgb="FFFF0000"/>
      <name val="Calibri"/>
      <family val="2"/>
      <scheme val="minor"/>
    </font>
    <font>
      <sz val="11"/>
      <color rgb="FF3366FF"/>
      <name val="Calibri"/>
      <family val="2"/>
      <scheme val="minor"/>
    </font>
    <font>
      <b/>
      <sz val="12"/>
      <color rgb="FFFF0000"/>
      <name val="Arial"/>
      <family val="2"/>
    </font>
    <font>
      <b/>
      <sz val="8"/>
      <color rgb="FFFF0000"/>
      <name val="Arial"/>
      <family val="2"/>
    </font>
    <font>
      <b/>
      <sz val="11"/>
      <name val="Calibri"/>
      <family val="2"/>
      <scheme val="minor"/>
    </font>
    <font>
      <b/>
      <u/>
      <sz val="12"/>
      <color theme="10"/>
      <name val="Arial"/>
      <family val="2"/>
    </font>
    <font>
      <b/>
      <sz val="12"/>
      <color theme="10"/>
      <name val="Arial"/>
      <family val="2"/>
    </font>
    <font>
      <u/>
      <sz val="12"/>
      <color theme="10"/>
      <name val="Calibri"/>
      <family val="2"/>
      <scheme val="minor"/>
    </font>
    <font>
      <b/>
      <u/>
      <sz val="14"/>
      <color theme="10"/>
      <name val="Calibri"/>
      <family val="2"/>
      <scheme val="minor"/>
    </font>
    <font>
      <b/>
      <sz val="10"/>
      <name val="Arial"/>
      <family val="2"/>
    </font>
    <font>
      <b/>
      <sz val="12"/>
      <color rgb="FFFF0000"/>
      <name val="Calibri"/>
      <family val="2"/>
      <scheme val="minor"/>
    </font>
    <font>
      <b/>
      <sz val="11"/>
      <color rgb="FFFF0000"/>
      <name val="Arial"/>
      <family val="2"/>
    </font>
  </fonts>
  <fills count="14">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FF99"/>
        <bgColor indexed="64"/>
      </patternFill>
    </fill>
    <fill>
      <patternFill patternType="solid">
        <fgColor rgb="FFFFFFCC"/>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7" tint="0.79998168889431442"/>
        <bgColor indexed="64"/>
      </patternFill>
    </fill>
  </fills>
  <borders count="114">
    <border>
      <left/>
      <right/>
      <top/>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style="medium">
        <color indexed="64"/>
      </right>
      <top style="hair">
        <color indexed="63"/>
      </top>
      <bottom style="hair">
        <color indexed="63"/>
      </bottom>
      <diagonal/>
    </border>
    <border>
      <left style="hair">
        <color indexed="63"/>
      </left>
      <right style="hair">
        <color indexed="63"/>
      </right>
      <top style="hair">
        <color indexed="63"/>
      </top>
      <bottom style="medium">
        <color indexed="64"/>
      </bottom>
      <diagonal/>
    </border>
    <border>
      <left style="hair">
        <color indexed="63"/>
      </left>
      <right style="medium">
        <color indexed="64"/>
      </right>
      <top style="hair">
        <color indexed="63"/>
      </top>
      <bottom style="medium">
        <color indexed="64"/>
      </bottom>
      <diagonal/>
    </border>
    <border>
      <left style="hair">
        <color indexed="63"/>
      </left>
      <right style="hair">
        <color indexed="63"/>
      </right>
      <top/>
      <bottom style="hair">
        <color indexed="63"/>
      </bottom>
      <diagonal/>
    </border>
    <border>
      <left style="hair">
        <color indexed="63"/>
      </left>
      <right style="medium">
        <color indexed="64"/>
      </right>
      <top/>
      <bottom style="hair">
        <color indexed="63"/>
      </bottom>
      <diagonal/>
    </border>
    <border>
      <left style="hair">
        <color indexed="63"/>
      </left>
      <right style="hair">
        <color indexed="63"/>
      </right>
      <top style="medium">
        <color indexed="64"/>
      </top>
      <bottom style="medium">
        <color indexed="64"/>
      </bottom>
      <diagonal/>
    </border>
    <border>
      <left style="hair">
        <color indexed="63"/>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bottom style="hair">
        <color indexed="64"/>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style="medium">
        <color indexed="64"/>
      </left>
      <right/>
      <top/>
      <bottom style="hair">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hair">
        <color indexed="64"/>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hair">
        <color indexed="64"/>
      </top>
      <bottom style="medium">
        <color indexed="64"/>
      </bottom>
      <diagonal/>
    </border>
    <border>
      <left style="hair">
        <color indexed="64"/>
      </left>
      <right/>
      <top/>
      <bottom style="hair">
        <color indexed="64"/>
      </bottom>
      <diagonal/>
    </border>
    <border>
      <left style="hair">
        <color indexed="64"/>
      </left>
      <right/>
      <top/>
      <bottom style="medium">
        <color indexed="64"/>
      </bottom>
      <diagonal/>
    </border>
    <border>
      <left/>
      <right/>
      <top/>
      <bottom style="hair">
        <color indexed="64"/>
      </bottom>
      <diagonal/>
    </border>
    <border>
      <left style="medium">
        <color theme="6" tint="-0.499984740745262"/>
      </left>
      <right/>
      <top style="medium">
        <color theme="6" tint="-0.499984740745262"/>
      </top>
      <bottom/>
      <diagonal/>
    </border>
    <border>
      <left/>
      <right/>
      <top style="medium">
        <color theme="6" tint="-0.499984740745262"/>
      </top>
      <bottom/>
      <diagonal/>
    </border>
    <border>
      <left/>
      <right style="medium">
        <color theme="6" tint="-0.499984740745262"/>
      </right>
      <top style="medium">
        <color theme="6" tint="-0.499984740745262"/>
      </top>
      <bottom/>
      <diagonal/>
    </border>
    <border>
      <left style="medium">
        <color theme="6" tint="-0.499984740745262"/>
      </left>
      <right/>
      <top/>
      <bottom/>
      <diagonal/>
    </border>
    <border>
      <left/>
      <right style="medium">
        <color theme="6" tint="-0.499984740745262"/>
      </right>
      <top/>
      <bottom/>
      <diagonal/>
    </border>
    <border>
      <left style="medium">
        <color theme="6" tint="-0.499984740745262"/>
      </left>
      <right/>
      <top/>
      <bottom style="medium">
        <color theme="6" tint="-0.499984740745262"/>
      </bottom>
      <diagonal/>
    </border>
    <border>
      <left/>
      <right/>
      <top/>
      <bottom style="medium">
        <color theme="6" tint="-0.499984740745262"/>
      </bottom>
      <diagonal/>
    </border>
    <border>
      <left/>
      <right style="medium">
        <color theme="6" tint="-0.499984740745262"/>
      </right>
      <top/>
      <bottom style="medium">
        <color theme="6" tint="-0.499984740745262"/>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thin">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style="medium">
        <color indexed="64"/>
      </top>
      <bottom/>
      <diagonal/>
    </border>
    <border>
      <left style="mediumDashed">
        <color rgb="FFFF0000"/>
      </left>
      <right style="mediumDashed">
        <color rgb="FFFF0000"/>
      </right>
      <top style="mediumDashed">
        <color rgb="FFFF0000"/>
      </top>
      <bottom style="hair">
        <color indexed="64"/>
      </bottom>
      <diagonal/>
    </border>
    <border>
      <left style="mediumDashed">
        <color rgb="FFFF0000"/>
      </left>
      <right style="mediumDashed">
        <color rgb="FFFF0000"/>
      </right>
      <top/>
      <bottom style="hair">
        <color indexed="64"/>
      </bottom>
      <diagonal/>
    </border>
    <border>
      <left style="mediumDashed">
        <color rgb="FFFF0000"/>
      </left>
      <right style="mediumDashed">
        <color rgb="FFFF0000"/>
      </right>
      <top style="hair">
        <color indexed="64"/>
      </top>
      <bottom style="hair">
        <color indexed="64"/>
      </bottom>
      <diagonal/>
    </border>
    <border>
      <left style="mediumDashed">
        <color rgb="FFFF0000"/>
      </left>
      <right style="mediumDashed">
        <color rgb="FFFF0000"/>
      </right>
      <top/>
      <bottom style="mediumDashed">
        <color rgb="FFFF0000"/>
      </bottom>
      <diagonal/>
    </border>
    <border>
      <left style="mediumDashed">
        <color rgb="FFFF0000"/>
      </left>
      <right style="mediumDashed">
        <color rgb="FFFF0000"/>
      </right>
      <top style="hair">
        <color indexed="64"/>
      </top>
      <bottom style="mediumDashed">
        <color rgb="FFFF0000"/>
      </bottom>
      <diagonal/>
    </border>
    <border>
      <left style="mediumDashed">
        <color rgb="FFFF0000"/>
      </left>
      <right style="hair">
        <color indexed="64"/>
      </right>
      <top style="mediumDashed">
        <color rgb="FFFF0000"/>
      </top>
      <bottom style="hair">
        <color indexed="64"/>
      </bottom>
      <diagonal/>
    </border>
    <border>
      <left style="hair">
        <color indexed="64"/>
      </left>
      <right style="hair">
        <color indexed="64"/>
      </right>
      <top style="mediumDashed">
        <color rgb="FFFF0000"/>
      </top>
      <bottom style="hair">
        <color indexed="64"/>
      </bottom>
      <diagonal/>
    </border>
    <border>
      <left style="hair">
        <color indexed="64"/>
      </left>
      <right style="mediumDashed">
        <color rgb="FFFF0000"/>
      </right>
      <top style="mediumDashed">
        <color rgb="FFFF0000"/>
      </top>
      <bottom style="hair">
        <color indexed="64"/>
      </bottom>
      <diagonal/>
    </border>
    <border>
      <left style="mediumDashed">
        <color rgb="FFFF0000"/>
      </left>
      <right style="hair">
        <color indexed="64"/>
      </right>
      <top style="hair">
        <color indexed="64"/>
      </top>
      <bottom style="hair">
        <color indexed="64"/>
      </bottom>
      <diagonal/>
    </border>
    <border>
      <left style="hair">
        <color indexed="64"/>
      </left>
      <right style="mediumDashed">
        <color rgb="FFFF0000"/>
      </right>
      <top style="hair">
        <color indexed="64"/>
      </top>
      <bottom style="hair">
        <color indexed="64"/>
      </bottom>
      <diagonal/>
    </border>
    <border>
      <left style="mediumDashed">
        <color rgb="FFFF0000"/>
      </left>
      <right style="hair">
        <color indexed="64"/>
      </right>
      <top style="hair">
        <color indexed="64"/>
      </top>
      <bottom style="mediumDashed">
        <color rgb="FFFF0000"/>
      </bottom>
      <diagonal/>
    </border>
    <border>
      <left style="hair">
        <color indexed="64"/>
      </left>
      <right style="hair">
        <color indexed="64"/>
      </right>
      <top style="hair">
        <color indexed="64"/>
      </top>
      <bottom style="mediumDashed">
        <color rgb="FFFF0000"/>
      </bottom>
      <diagonal/>
    </border>
    <border>
      <left style="hair">
        <color indexed="64"/>
      </left>
      <right style="mediumDashed">
        <color rgb="FFFF0000"/>
      </right>
      <top style="hair">
        <color indexed="64"/>
      </top>
      <bottom style="mediumDashed">
        <color rgb="FFFF0000"/>
      </bottom>
      <diagonal/>
    </border>
  </borders>
  <cellStyleXfs count="8">
    <xf numFmtId="0" fontId="0" fillId="0" borderId="0"/>
    <xf numFmtId="168" fontId="1" fillId="0" borderId="0" applyFill="0" applyBorder="0" applyAlignment="0" applyProtection="0"/>
    <xf numFmtId="0" fontId="6"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1" fillId="0" borderId="0"/>
    <xf numFmtId="9" fontId="5" fillId="0" borderId="0" applyFont="0" applyFill="0" applyBorder="0" applyAlignment="0" applyProtection="0"/>
    <xf numFmtId="9" fontId="1" fillId="0" borderId="0" applyFont="0" applyFill="0" applyBorder="0" applyAlignment="0" applyProtection="0"/>
  </cellStyleXfs>
  <cellXfs count="478">
    <xf numFmtId="0" fontId="0" fillId="0" borderId="0" xfId="0"/>
    <xf numFmtId="0" fontId="0" fillId="0" borderId="0" xfId="0" applyAlignment="1">
      <alignment horizontal="right"/>
    </xf>
    <xf numFmtId="0" fontId="7" fillId="0" borderId="0" xfId="0" applyFont="1"/>
    <xf numFmtId="0" fontId="0" fillId="0" borderId="0" xfId="0" applyAlignment="1">
      <alignment horizontal="left"/>
    </xf>
    <xf numFmtId="0" fontId="8" fillId="0" borderId="0" xfId="0" applyFont="1"/>
    <xf numFmtId="0" fontId="0" fillId="0" borderId="0" xfId="0" applyBorder="1" applyAlignment="1">
      <alignment horizontal="center"/>
    </xf>
    <xf numFmtId="0" fontId="8" fillId="0" borderId="0" xfId="0" applyFont="1" applyBorder="1"/>
    <xf numFmtId="0" fontId="0" fillId="0" borderId="0" xfId="0" applyBorder="1" applyAlignment="1">
      <alignment horizontal="left"/>
    </xf>
    <xf numFmtId="0" fontId="7" fillId="2" borderId="1" xfId="0" applyFont="1" applyFill="1" applyBorder="1"/>
    <xf numFmtId="0" fontId="0" fillId="3" borderId="2" xfId="0" applyFill="1" applyBorder="1"/>
    <xf numFmtId="0" fontId="0" fillId="3" borderId="3" xfId="0" applyFill="1" applyBorder="1"/>
    <xf numFmtId="0" fontId="0" fillId="3" borderId="0" xfId="0" applyFill="1" applyBorder="1" applyAlignment="1">
      <alignment horizontal="left"/>
    </xf>
    <xf numFmtId="0" fontId="8" fillId="3" borderId="0" xfId="0" applyFont="1" applyFill="1" applyBorder="1"/>
    <xf numFmtId="0" fontId="0" fillId="3" borderId="0" xfId="0" applyFill="1" applyBorder="1"/>
    <xf numFmtId="0" fontId="0" fillId="3" borderId="4" xfId="0" applyFill="1" applyBorder="1"/>
    <xf numFmtId="0" fontId="0" fillId="3" borderId="5" xfId="0" applyFill="1" applyBorder="1" applyAlignment="1">
      <alignment horizontal="left"/>
    </xf>
    <xf numFmtId="0" fontId="8" fillId="3" borderId="5" xfId="0" applyFont="1" applyFill="1" applyBorder="1"/>
    <xf numFmtId="0" fontId="0" fillId="3" borderId="5" xfId="0" applyFill="1" applyBorder="1"/>
    <xf numFmtId="0" fontId="0" fillId="3" borderId="6" xfId="0" applyFill="1" applyBorder="1"/>
    <xf numFmtId="0" fontId="0" fillId="3" borderId="7" xfId="0" applyFill="1" applyBorder="1"/>
    <xf numFmtId="0" fontId="0" fillId="3" borderId="8" xfId="0" applyFill="1" applyBorder="1" applyAlignment="1">
      <alignment horizontal="right"/>
    </xf>
    <xf numFmtId="0" fontId="7" fillId="2" borderId="9" xfId="0" applyFont="1" applyFill="1" applyBorder="1"/>
    <xf numFmtId="0" fontId="8" fillId="2" borderId="10" xfId="0" applyFont="1" applyFill="1" applyBorder="1"/>
    <xf numFmtId="0" fontId="0" fillId="4" borderId="0" xfId="0" applyFill="1"/>
    <xf numFmtId="0" fontId="0" fillId="4" borderId="0" xfId="0" applyFill="1" applyAlignment="1">
      <alignment horizontal="right"/>
    </xf>
    <xf numFmtId="0" fontId="0" fillId="4" borderId="0" xfId="0" applyFill="1" applyAlignment="1">
      <alignment horizontal="left"/>
    </xf>
    <xf numFmtId="0" fontId="8" fillId="4" borderId="0" xfId="0" applyFont="1" applyFill="1"/>
    <xf numFmtId="0" fontId="7" fillId="3" borderId="11" xfId="0" applyFont="1" applyFill="1" applyBorder="1"/>
    <xf numFmtId="0" fontId="7" fillId="3" borderId="7" xfId="0" applyFont="1" applyFill="1" applyBorder="1"/>
    <xf numFmtId="0" fontId="7" fillId="3" borderId="3" xfId="0" applyFont="1" applyFill="1" applyBorder="1"/>
    <xf numFmtId="0" fontId="7" fillId="3" borderId="4" xfId="0" applyFont="1" applyFill="1" applyBorder="1"/>
    <xf numFmtId="0" fontId="7" fillId="3" borderId="0" xfId="0" applyFont="1" applyFill="1" applyBorder="1"/>
    <xf numFmtId="0" fontId="7" fillId="3" borderId="0" xfId="0" applyFont="1" applyFill="1" applyBorder="1" applyAlignment="1">
      <alignment horizontal="center"/>
    </xf>
    <xf numFmtId="0" fontId="7" fillId="3" borderId="2" xfId="0" applyFont="1" applyFill="1" applyBorder="1"/>
    <xf numFmtId="0" fontId="0" fillId="3" borderId="0" xfId="0" applyFill="1" applyBorder="1" applyAlignment="1">
      <alignment horizontal="center"/>
    </xf>
    <xf numFmtId="0" fontId="0" fillId="0" borderId="0" xfId="0" applyBorder="1" applyAlignment="1">
      <alignment vertical="center"/>
    </xf>
    <xf numFmtId="0" fontId="0" fillId="3" borderId="8" xfId="0" applyFill="1" applyBorder="1" applyAlignment="1">
      <alignment vertical="center"/>
    </xf>
    <xf numFmtId="0" fontId="0" fillId="3" borderId="5" xfId="0" applyFill="1" applyBorder="1" applyAlignment="1">
      <alignment vertical="center"/>
    </xf>
    <xf numFmtId="0" fontId="0" fillId="3" borderId="6" xfId="0" applyFill="1" applyBorder="1" applyAlignment="1">
      <alignment vertical="center"/>
    </xf>
    <xf numFmtId="0" fontId="8" fillId="3" borderId="5" xfId="0" applyFont="1" applyFill="1" applyBorder="1" applyAlignment="1">
      <alignment horizontal="right" vertical="center"/>
    </xf>
    <xf numFmtId="0" fontId="0" fillId="0" borderId="0" xfId="0"/>
    <xf numFmtId="0" fontId="8" fillId="3" borderId="5" xfId="0" applyFont="1" applyFill="1" applyBorder="1" applyAlignment="1">
      <alignment horizontal="left" vertical="center"/>
    </xf>
    <xf numFmtId="0" fontId="2" fillId="3" borderId="0" xfId="0" applyFont="1" applyFill="1" applyBorder="1" applyAlignment="1" applyProtection="1">
      <alignment horizontal="center" vertical="center"/>
    </xf>
    <xf numFmtId="10" fontId="8" fillId="3" borderId="0" xfId="6" applyNumberFormat="1" applyFont="1" applyFill="1" applyBorder="1" applyAlignment="1">
      <alignment horizontal="right"/>
    </xf>
    <xf numFmtId="10" fontId="8" fillId="3" borderId="0" xfId="6" applyNumberFormat="1" applyFont="1" applyFill="1" applyBorder="1" applyAlignment="1">
      <alignment horizontal="center"/>
    </xf>
    <xf numFmtId="0" fontId="0" fillId="3" borderId="8" xfId="0" applyFill="1" applyBorder="1"/>
    <xf numFmtId="10" fontId="8" fillId="3" borderId="5" xfId="6" applyNumberFormat="1" applyFont="1" applyFill="1" applyBorder="1" applyAlignment="1">
      <alignment horizontal="right"/>
    </xf>
    <xf numFmtId="0" fontId="2" fillId="3" borderId="5" xfId="0" applyFont="1" applyFill="1" applyBorder="1" applyAlignment="1" applyProtection="1">
      <alignment horizontal="center" vertical="center"/>
    </xf>
    <xf numFmtId="10" fontId="8" fillId="3" borderId="2" xfId="6" applyNumberFormat="1" applyFont="1" applyFill="1" applyBorder="1" applyAlignment="1">
      <alignment horizontal="right"/>
    </xf>
    <xf numFmtId="0" fontId="2" fillId="3" borderId="2" xfId="0" applyFont="1" applyFill="1" applyBorder="1" applyAlignment="1" applyProtection="1">
      <alignment horizontal="center" vertical="center"/>
    </xf>
    <xf numFmtId="0" fontId="10" fillId="2" borderId="9" xfId="0" applyFont="1" applyFill="1" applyBorder="1"/>
    <xf numFmtId="0" fontId="7" fillId="2" borderId="22" xfId="0" applyFont="1" applyFill="1" applyBorder="1" applyAlignment="1">
      <alignment horizontal="center"/>
    </xf>
    <xf numFmtId="0" fontId="9" fillId="4" borderId="26" xfId="0" applyFont="1" applyFill="1" applyBorder="1"/>
    <xf numFmtId="169" fontId="0" fillId="3" borderId="0" xfId="0" applyNumberFormat="1" applyFill="1" applyBorder="1"/>
    <xf numFmtId="0" fontId="11" fillId="2" borderId="31" xfId="0" applyFont="1" applyFill="1" applyBorder="1"/>
    <xf numFmtId="0" fontId="11" fillId="2" borderId="31" xfId="0" applyFont="1" applyFill="1" applyBorder="1" applyAlignment="1">
      <alignment horizontal="right"/>
    </xf>
    <xf numFmtId="0" fontId="9" fillId="4" borderId="33" xfId="0" applyFont="1" applyFill="1" applyBorder="1"/>
    <xf numFmtId="164" fontId="8" fillId="4" borderId="28" xfId="0" applyNumberFormat="1" applyFont="1" applyFill="1" applyBorder="1" applyAlignment="1">
      <alignment horizontal="right"/>
    </xf>
    <xf numFmtId="164" fontId="8" fillId="4" borderId="29" xfId="0" applyNumberFormat="1" applyFont="1" applyFill="1" applyBorder="1" applyAlignment="1">
      <alignment horizontal="right"/>
    </xf>
    <xf numFmtId="0" fontId="7" fillId="2" borderId="35" xfId="0" applyFont="1" applyFill="1" applyBorder="1" applyAlignment="1">
      <alignment horizontal="center"/>
    </xf>
    <xf numFmtId="0" fontId="7" fillId="2" borderId="36" xfId="0" applyFont="1" applyFill="1" applyBorder="1" applyAlignment="1">
      <alignment horizontal="center"/>
    </xf>
    <xf numFmtId="0" fontId="7" fillId="2" borderId="37" xfId="0" applyFont="1" applyFill="1" applyBorder="1" applyAlignment="1">
      <alignment horizontal="center"/>
    </xf>
    <xf numFmtId="164" fontId="12" fillId="4" borderId="28" xfId="0" applyNumberFormat="1" applyFont="1" applyFill="1" applyBorder="1" applyAlignment="1">
      <alignment horizontal="right"/>
    </xf>
    <xf numFmtId="164" fontId="12" fillId="4" borderId="36" xfId="0" applyNumberFormat="1" applyFont="1" applyFill="1" applyBorder="1" applyAlignment="1">
      <alignment horizontal="right"/>
    </xf>
    <xf numFmtId="0" fontId="9" fillId="4" borderId="37" xfId="0" applyFont="1" applyFill="1" applyBorder="1"/>
    <xf numFmtId="164" fontId="8" fillId="4" borderId="37" xfId="0" applyNumberFormat="1" applyFont="1" applyFill="1" applyBorder="1" applyAlignment="1">
      <alignment horizontal="right"/>
    </xf>
    <xf numFmtId="0" fontId="0" fillId="3" borderId="11" xfId="0" applyFill="1" applyBorder="1" applyAlignment="1">
      <alignment horizontal="right"/>
    </xf>
    <xf numFmtId="0" fontId="7" fillId="3" borderId="8" xfId="0" applyFont="1" applyFill="1" applyBorder="1"/>
    <xf numFmtId="0" fontId="3" fillId="4" borderId="0" xfId="0" applyNumberFormat="1" applyFont="1" applyFill="1" applyBorder="1" applyAlignment="1" applyProtection="1">
      <alignment horizontal="left" vertical="top" wrapText="1"/>
    </xf>
    <xf numFmtId="0" fontId="13" fillId="4" borderId="0" xfId="0" applyFont="1" applyFill="1"/>
    <xf numFmtId="0" fontId="4" fillId="4" borderId="0" xfId="0" applyNumberFormat="1" applyFont="1" applyFill="1" applyBorder="1" applyAlignment="1" applyProtection="1">
      <alignment horizontal="left" vertical="top" wrapText="1"/>
    </xf>
    <xf numFmtId="0" fontId="14" fillId="4" borderId="0" xfId="0" applyFont="1" applyFill="1"/>
    <xf numFmtId="164" fontId="7" fillId="3" borderId="0" xfId="0" applyNumberFormat="1" applyFont="1" applyFill="1" applyBorder="1"/>
    <xf numFmtId="0" fontId="7" fillId="2" borderId="49" xfId="0" applyFont="1" applyFill="1" applyBorder="1" applyAlignment="1">
      <alignment horizontal="center"/>
    </xf>
    <xf numFmtId="0" fontId="0" fillId="3" borderId="34" xfId="0" applyFill="1" applyBorder="1" applyAlignment="1">
      <alignment horizontal="center"/>
    </xf>
    <xf numFmtId="0" fontId="0" fillId="3" borderId="33" xfId="0" applyFill="1" applyBorder="1" applyAlignment="1">
      <alignment horizontal="center"/>
    </xf>
    <xf numFmtId="0" fontId="11" fillId="2" borderId="9" xfId="0" applyFont="1" applyFill="1" applyBorder="1" applyAlignment="1">
      <alignment horizontal="right"/>
    </xf>
    <xf numFmtId="0" fontId="11" fillId="2" borderId="52" xfId="0" applyFont="1" applyFill="1" applyBorder="1" applyAlignment="1">
      <alignment horizontal="right"/>
    </xf>
    <xf numFmtId="0" fontId="16" fillId="2" borderId="1" xfId="0" applyFont="1" applyFill="1" applyBorder="1"/>
    <xf numFmtId="0" fontId="10" fillId="2" borderId="10" xfId="0" applyFont="1" applyFill="1" applyBorder="1"/>
    <xf numFmtId="0" fontId="17" fillId="0" borderId="0" xfId="0" applyFont="1"/>
    <xf numFmtId="0" fontId="7" fillId="3" borderId="6" xfId="0" applyFont="1" applyFill="1" applyBorder="1"/>
    <xf numFmtId="0" fontId="0" fillId="3" borderId="0" xfId="0" applyFont="1" applyFill="1" applyBorder="1" applyAlignment="1">
      <alignment horizontal="center"/>
    </xf>
    <xf numFmtId="0" fontId="7" fillId="3" borderId="53" xfId="0" applyFont="1" applyFill="1" applyBorder="1"/>
    <xf numFmtId="0" fontId="7" fillId="3" borderId="5" xfId="0" applyFont="1" applyFill="1" applyBorder="1"/>
    <xf numFmtId="0" fontId="0" fillId="3" borderId="5" xfId="0" applyFont="1" applyFill="1" applyBorder="1" applyAlignment="1">
      <alignment horizontal="center"/>
    </xf>
    <xf numFmtId="0" fontId="0" fillId="3" borderId="2" xfId="0" applyFont="1" applyFill="1" applyBorder="1" applyAlignment="1">
      <alignment horizontal="center"/>
    </xf>
    <xf numFmtId="0" fontId="11" fillId="2" borderId="31" xfId="0" applyFont="1" applyFill="1" applyBorder="1" applyAlignment="1">
      <alignment horizontal="left"/>
    </xf>
    <xf numFmtId="0" fontId="17" fillId="3" borderId="2" xfId="0" applyFont="1" applyFill="1" applyBorder="1"/>
    <xf numFmtId="0" fontId="11" fillId="2" borderId="55" xfId="0" applyFont="1" applyFill="1" applyBorder="1" applyAlignment="1">
      <alignment horizontal="right"/>
    </xf>
    <xf numFmtId="0" fontId="8" fillId="6" borderId="0" xfId="0" applyFont="1" applyFill="1" applyBorder="1"/>
    <xf numFmtId="0" fontId="8" fillId="6" borderId="88" xfId="0" applyFont="1" applyFill="1" applyBorder="1"/>
    <xf numFmtId="0" fontId="8" fillId="6" borderId="89" xfId="0" applyFont="1" applyFill="1" applyBorder="1"/>
    <xf numFmtId="0" fontId="8" fillId="6" borderId="90" xfId="0" applyFont="1" applyFill="1" applyBorder="1"/>
    <xf numFmtId="0" fontId="8" fillId="6" borderId="91" xfId="0" applyFont="1" applyFill="1" applyBorder="1"/>
    <xf numFmtId="0" fontId="7" fillId="7" borderId="0" xfId="0" applyFont="1" applyFill="1" applyBorder="1"/>
    <xf numFmtId="0" fontId="0" fillId="7" borderId="56" xfId="0" quotePrefix="1" applyFill="1" applyBorder="1"/>
    <xf numFmtId="0" fontId="0" fillId="7" borderId="59" xfId="0" applyFill="1" applyBorder="1"/>
    <xf numFmtId="0" fontId="0" fillId="7" borderId="58" xfId="0" quotePrefix="1" applyFont="1" applyFill="1" applyBorder="1" applyAlignment="1">
      <alignment horizontal="left"/>
    </xf>
    <xf numFmtId="0" fontId="7" fillId="7" borderId="60" xfId="0" applyFont="1" applyFill="1" applyBorder="1" applyAlignment="1">
      <alignment horizontal="left"/>
    </xf>
    <xf numFmtId="0" fontId="7" fillId="7" borderId="57" xfId="0" applyFont="1" applyFill="1" applyBorder="1"/>
    <xf numFmtId="0" fontId="7" fillId="7" borderId="50" xfId="0" applyFont="1" applyFill="1" applyBorder="1"/>
    <xf numFmtId="0" fontId="0" fillId="3" borderId="0" xfId="0" applyFont="1" applyFill="1" applyBorder="1"/>
    <xf numFmtId="0" fontId="0" fillId="7" borderId="11" xfId="0" applyFont="1" applyFill="1" applyBorder="1"/>
    <xf numFmtId="0" fontId="0" fillId="7" borderId="2" xfId="0" applyFont="1" applyFill="1" applyBorder="1"/>
    <xf numFmtId="0" fontId="7" fillId="7" borderId="2" xfId="0" applyFont="1" applyFill="1" applyBorder="1"/>
    <xf numFmtId="0" fontId="7" fillId="7" borderId="3" xfId="0" applyFont="1" applyFill="1" applyBorder="1"/>
    <xf numFmtId="0" fontId="0" fillId="7" borderId="7" xfId="0" applyFont="1" applyFill="1" applyBorder="1"/>
    <xf numFmtId="0" fontId="0" fillId="7" borderId="0" xfId="0" applyFont="1" applyFill="1" applyBorder="1"/>
    <xf numFmtId="0" fontId="7" fillId="7" borderId="4" xfId="0" applyFont="1" applyFill="1" applyBorder="1"/>
    <xf numFmtId="0" fontId="0" fillId="7" borderId="8" xfId="0" applyFont="1" applyFill="1" applyBorder="1"/>
    <xf numFmtId="0" fontId="0" fillId="7" borderId="5" xfId="0" applyFont="1" applyFill="1" applyBorder="1"/>
    <xf numFmtId="0" fontId="7" fillId="7" borderId="5" xfId="0" applyFont="1" applyFill="1" applyBorder="1"/>
    <xf numFmtId="0" fontId="7" fillId="7" borderId="6" xfId="0" applyFont="1" applyFill="1" applyBorder="1"/>
    <xf numFmtId="0" fontId="7" fillId="7" borderId="10" xfId="0" applyFont="1" applyFill="1" applyBorder="1"/>
    <xf numFmtId="0" fontId="7" fillId="7" borderId="9" xfId="0" applyFont="1" applyFill="1" applyBorder="1"/>
    <xf numFmtId="164" fontId="8" fillId="4" borderId="62" xfId="0" applyNumberFormat="1" applyFont="1" applyFill="1" applyBorder="1" applyAlignment="1">
      <alignment horizontal="left"/>
    </xf>
    <xf numFmtId="0" fontId="8" fillId="4" borderId="26" xfId="0" applyNumberFormat="1" applyFont="1" applyFill="1" applyBorder="1" applyAlignment="1">
      <alignment horizontal="center"/>
    </xf>
    <xf numFmtId="0" fontId="0" fillId="7" borderId="0" xfId="0" applyFill="1" applyBorder="1"/>
    <xf numFmtId="0" fontId="0" fillId="7" borderId="2" xfId="0" applyFill="1" applyBorder="1"/>
    <xf numFmtId="0" fontId="0" fillId="7" borderId="3" xfId="0" applyFill="1" applyBorder="1"/>
    <xf numFmtId="0" fontId="6" fillId="7" borderId="7" xfId="2" applyFill="1" applyBorder="1"/>
    <xf numFmtId="0" fontId="0" fillId="7" borderId="4" xfId="0" applyFill="1" applyBorder="1"/>
    <xf numFmtId="0" fontId="0" fillId="7" borderId="7" xfId="0" applyFill="1" applyBorder="1"/>
    <xf numFmtId="0" fontId="0" fillId="7" borderId="8" xfId="0" applyFill="1" applyBorder="1"/>
    <xf numFmtId="0" fontId="0" fillId="7" borderId="5" xfId="0" applyFill="1" applyBorder="1"/>
    <xf numFmtId="0" fontId="0" fillId="7" borderId="6" xfId="0" applyFill="1" applyBorder="1"/>
    <xf numFmtId="0" fontId="12" fillId="7" borderId="63" xfId="0" applyFont="1" applyFill="1" applyBorder="1"/>
    <xf numFmtId="0" fontId="0" fillId="7" borderId="57" xfId="0" applyFill="1" applyBorder="1"/>
    <xf numFmtId="0" fontId="0" fillId="7" borderId="50" xfId="0" applyFill="1" applyBorder="1"/>
    <xf numFmtId="0" fontId="8" fillId="7" borderId="57" xfId="0" quotePrefix="1" applyFont="1" applyFill="1" applyBorder="1"/>
    <xf numFmtId="0" fontId="8" fillId="7" borderId="60" xfId="0" quotePrefix="1" applyFont="1" applyFill="1" applyBorder="1"/>
    <xf numFmtId="0" fontId="0" fillId="7" borderId="60" xfId="0" applyFill="1" applyBorder="1"/>
    <xf numFmtId="0" fontId="8" fillId="4" borderId="18" xfId="0" applyFont="1" applyFill="1" applyBorder="1" applyAlignment="1">
      <alignment horizontal="right"/>
    </xf>
    <xf numFmtId="0" fontId="2" fillId="4" borderId="64" xfId="0" applyFont="1" applyFill="1" applyBorder="1" applyAlignment="1" applyProtection="1">
      <alignment horizontal="right" vertical="center"/>
    </xf>
    <xf numFmtId="164" fontId="8" fillId="4" borderId="36" xfId="0" applyNumberFormat="1" applyFont="1" applyFill="1" applyBorder="1" applyAlignment="1">
      <alignment horizontal="center" vertical="center"/>
    </xf>
    <xf numFmtId="0" fontId="6" fillId="3" borderId="0" xfId="2" applyFill="1" applyBorder="1"/>
    <xf numFmtId="9" fontId="8" fillId="4" borderId="23" xfId="6" applyFont="1" applyFill="1" applyBorder="1" applyAlignment="1">
      <alignment horizontal="center" vertical="center"/>
    </xf>
    <xf numFmtId="9" fontId="8" fillId="4" borderId="28" xfId="6" applyFont="1" applyFill="1" applyBorder="1" applyAlignment="1">
      <alignment horizontal="center" vertical="center"/>
    </xf>
    <xf numFmtId="9" fontId="8" fillId="4" borderId="25" xfId="6" applyFont="1" applyFill="1" applyBorder="1" applyAlignment="1">
      <alignment horizontal="center" vertical="center"/>
    </xf>
    <xf numFmtId="9" fontId="8" fillId="4" borderId="29" xfId="6" applyFont="1" applyFill="1" applyBorder="1" applyAlignment="1">
      <alignment horizontal="center" vertical="center"/>
    </xf>
    <xf numFmtId="0" fontId="8" fillId="7" borderId="7" xfId="0" applyFont="1" applyFill="1" applyBorder="1"/>
    <xf numFmtId="0" fontId="8" fillId="7" borderId="8" xfId="0" applyFont="1" applyFill="1" applyBorder="1"/>
    <xf numFmtId="167" fontId="8" fillId="4" borderId="28" xfId="3" applyNumberFormat="1" applyFont="1" applyFill="1" applyBorder="1" applyAlignment="1">
      <alignment horizontal="center"/>
    </xf>
    <xf numFmtId="167" fontId="12" fillId="4" borderId="74" xfId="3" applyNumberFormat="1" applyFont="1" applyFill="1" applyBorder="1" applyAlignment="1">
      <alignment horizontal="center"/>
    </xf>
    <xf numFmtId="0" fontId="11" fillId="2" borderId="75" xfId="0" applyFont="1" applyFill="1" applyBorder="1" applyAlignment="1">
      <alignment horizontal="right"/>
    </xf>
    <xf numFmtId="0" fontId="11" fillId="2" borderId="76" xfId="0" applyFont="1" applyFill="1" applyBorder="1" applyAlignment="1">
      <alignment horizontal="center"/>
    </xf>
    <xf numFmtId="0" fontId="11" fillId="2" borderId="77" xfId="0" applyFont="1" applyFill="1" applyBorder="1" applyAlignment="1">
      <alignment horizontal="center"/>
    </xf>
    <xf numFmtId="0" fontId="7" fillId="7" borderId="78" xfId="0" applyFont="1" applyFill="1" applyBorder="1"/>
    <xf numFmtId="0" fontId="7" fillId="7" borderId="79" xfId="0" applyFont="1" applyFill="1" applyBorder="1"/>
    <xf numFmtId="0" fontId="8" fillId="3" borderId="0" xfId="0" applyFont="1" applyFill="1" applyBorder="1" applyAlignment="1">
      <alignment horizontal="center"/>
    </xf>
    <xf numFmtId="14" fontId="7" fillId="4" borderId="72" xfId="0" applyNumberFormat="1" applyFont="1" applyFill="1" applyBorder="1" applyAlignment="1">
      <alignment horizontal="center"/>
    </xf>
    <xf numFmtId="0" fontId="18" fillId="6" borderId="84" xfId="0" applyFont="1" applyFill="1" applyBorder="1"/>
    <xf numFmtId="0" fontId="18" fillId="6" borderId="85" xfId="0" applyFont="1" applyFill="1" applyBorder="1"/>
    <xf numFmtId="0" fontId="19" fillId="6" borderId="85" xfId="0" applyFont="1" applyFill="1" applyBorder="1"/>
    <xf numFmtId="0" fontId="19" fillId="6" borderId="86" xfId="0" applyFont="1" applyFill="1" applyBorder="1"/>
    <xf numFmtId="0" fontId="19" fillId="0" borderId="0" xfId="0" applyFont="1"/>
    <xf numFmtId="0" fontId="19" fillId="6" borderId="87" xfId="0" applyFont="1" applyFill="1" applyBorder="1"/>
    <xf numFmtId="0" fontId="19" fillId="6" borderId="0" xfId="0" applyFont="1" applyFill="1" applyBorder="1"/>
    <xf numFmtId="0" fontId="19" fillId="6" borderId="88" xfId="0" applyFont="1" applyFill="1" applyBorder="1"/>
    <xf numFmtId="0" fontId="19" fillId="6" borderId="89" xfId="0" applyFont="1" applyFill="1" applyBorder="1"/>
    <xf numFmtId="0" fontId="19" fillId="6" borderId="90" xfId="0" applyFont="1" applyFill="1" applyBorder="1"/>
    <xf numFmtId="0" fontId="19" fillId="6" borderId="91" xfId="0" applyFont="1" applyFill="1" applyBorder="1"/>
    <xf numFmtId="0" fontId="19" fillId="6" borderId="87" xfId="0" applyFont="1" applyFill="1" applyBorder="1" applyAlignment="1">
      <alignment horizontal="left"/>
    </xf>
    <xf numFmtId="0" fontId="0" fillId="7" borderId="29" xfId="0" quotePrefix="1" applyFill="1" applyBorder="1"/>
    <xf numFmtId="10" fontId="8" fillId="3" borderId="5" xfId="6" applyNumberFormat="1" applyFont="1" applyFill="1" applyBorder="1" applyAlignment="1">
      <alignment horizontal="center"/>
    </xf>
    <xf numFmtId="0" fontId="8" fillId="7" borderId="11" xfId="0" applyFont="1" applyFill="1" applyBorder="1"/>
    <xf numFmtId="0" fontId="8" fillId="7" borderId="3" xfId="0" applyFont="1" applyFill="1" applyBorder="1"/>
    <xf numFmtId="0" fontId="8" fillId="7" borderId="4" xfId="0" applyFont="1" applyFill="1" applyBorder="1"/>
    <xf numFmtId="0" fontId="8" fillId="7" borderId="7" xfId="0" quotePrefix="1" applyFont="1" applyFill="1" applyBorder="1"/>
    <xf numFmtId="0" fontId="8" fillId="7" borderId="6" xfId="0" applyFont="1" applyFill="1" applyBorder="1"/>
    <xf numFmtId="0" fontId="11" fillId="7" borderId="31" xfId="0" applyFont="1" applyFill="1" applyBorder="1"/>
    <xf numFmtId="0" fontId="7" fillId="3" borderId="0" xfId="0" quotePrefix="1" applyFont="1" applyFill="1" applyBorder="1"/>
    <xf numFmtId="164" fontId="8" fillId="4" borderId="24" xfId="0" applyNumberFormat="1" applyFont="1" applyFill="1" applyBorder="1" applyAlignment="1">
      <alignment horizontal="right"/>
    </xf>
    <xf numFmtId="0" fontId="7" fillId="3" borderId="0" xfId="0" applyFont="1" applyFill="1" applyBorder="1" applyAlignment="1">
      <alignment horizontal="right"/>
    </xf>
    <xf numFmtId="0" fontId="0" fillId="3" borderId="0" xfId="0" applyFont="1" applyFill="1" applyBorder="1" applyAlignment="1">
      <alignment horizontal="right"/>
    </xf>
    <xf numFmtId="0" fontId="0" fillId="3" borderId="0" xfId="0" quotePrefix="1" applyFill="1" applyBorder="1" applyAlignment="1">
      <alignment horizontal="left"/>
    </xf>
    <xf numFmtId="0" fontId="0" fillId="3" borderId="0" xfId="0" applyFill="1" applyBorder="1" applyAlignment="1">
      <alignment horizontal="right"/>
    </xf>
    <xf numFmtId="0" fontId="0" fillId="3" borderId="0" xfId="0" quotePrefix="1" applyFill="1" applyBorder="1" applyAlignment="1">
      <alignment horizontal="right"/>
    </xf>
    <xf numFmtId="0" fontId="0" fillId="3" borderId="0" xfId="0" applyFont="1" applyFill="1" applyBorder="1" applyAlignment="1">
      <alignment horizontal="left"/>
    </xf>
    <xf numFmtId="0" fontId="8" fillId="7" borderId="23" xfId="0" quotePrefix="1" applyFont="1" applyFill="1" applyBorder="1"/>
    <xf numFmtId="0" fontId="8" fillId="7" borderId="58" xfId="0" quotePrefix="1" applyFont="1" applyFill="1" applyBorder="1"/>
    <xf numFmtId="0" fontId="7" fillId="7" borderId="59" xfId="0" applyFont="1" applyFill="1" applyBorder="1"/>
    <xf numFmtId="0" fontId="15" fillId="2" borderId="31" xfId="0" applyFont="1" applyFill="1" applyBorder="1" applyAlignment="1">
      <alignment horizontal="center" vertical="center"/>
    </xf>
    <xf numFmtId="0" fontId="9" fillId="4" borderId="92" xfId="0" applyFont="1" applyFill="1" applyBorder="1"/>
    <xf numFmtId="0" fontId="23" fillId="8" borderId="1" xfId="0" applyNumberFormat="1" applyFont="1" applyFill="1" applyBorder="1" applyAlignment="1" applyProtection="1">
      <alignment horizontal="left" vertical="top" wrapText="1"/>
    </xf>
    <xf numFmtId="0" fontId="3" fillId="8" borderId="1" xfId="0" applyNumberFormat="1" applyFont="1" applyFill="1" applyBorder="1" applyAlignment="1" applyProtection="1">
      <alignment horizontal="left" vertical="top" wrapText="1"/>
    </xf>
    <xf numFmtId="0" fontId="3" fillId="8" borderId="10" xfId="0" applyNumberFormat="1" applyFont="1" applyFill="1" applyBorder="1" applyAlignment="1" applyProtection="1">
      <alignment horizontal="left" vertical="top" wrapText="1"/>
    </xf>
    <xf numFmtId="164" fontId="12" fillId="4" borderId="34" xfId="0" applyNumberFormat="1" applyFont="1" applyFill="1" applyBorder="1" applyAlignment="1">
      <alignment horizontal="right"/>
    </xf>
    <xf numFmtId="164" fontId="12" fillId="4" borderId="33" xfId="0" applyNumberFormat="1" applyFont="1" applyFill="1" applyBorder="1" applyAlignment="1">
      <alignment horizontal="right"/>
    </xf>
    <xf numFmtId="164" fontId="12" fillId="4" borderId="29" xfId="0" applyNumberFormat="1" applyFont="1" applyFill="1" applyBorder="1" applyAlignment="1">
      <alignment horizontal="right"/>
    </xf>
    <xf numFmtId="164" fontId="12" fillId="4" borderId="26" xfId="0" applyNumberFormat="1" applyFont="1" applyFill="1" applyBorder="1" applyAlignment="1">
      <alignment horizontal="right"/>
    </xf>
    <xf numFmtId="0" fontId="7" fillId="2" borderId="38" xfId="0" applyFont="1" applyFill="1" applyBorder="1" applyAlignment="1">
      <alignment horizontal="right"/>
    </xf>
    <xf numFmtId="0" fontId="0" fillId="2" borderId="23" xfId="0" applyFont="1" applyFill="1" applyBorder="1" applyAlignment="1">
      <alignment horizontal="right"/>
    </xf>
    <xf numFmtId="0" fontId="7" fillId="2" borderId="25" xfId="0" applyFont="1" applyFill="1" applyBorder="1" applyAlignment="1">
      <alignment horizontal="right"/>
    </xf>
    <xf numFmtId="0" fontId="0" fillId="2" borderId="51" xfId="0" applyFill="1" applyBorder="1" applyAlignment="1">
      <alignment horizontal="right"/>
    </xf>
    <xf numFmtId="0" fontId="0" fillId="2" borderId="69" xfId="0" applyFill="1" applyBorder="1" applyAlignment="1">
      <alignment horizontal="right"/>
    </xf>
    <xf numFmtId="0" fontId="0" fillId="2" borderId="93" xfId="0" applyFill="1" applyBorder="1" applyAlignment="1">
      <alignment horizontal="right"/>
    </xf>
    <xf numFmtId="0" fontId="0" fillId="2" borderId="8" xfId="0" applyFill="1" applyBorder="1" applyAlignment="1">
      <alignment horizontal="right"/>
    </xf>
    <xf numFmtId="0" fontId="0" fillId="2" borderId="70" xfId="0" applyFill="1" applyBorder="1" applyAlignment="1">
      <alignment horizontal="right"/>
    </xf>
    <xf numFmtId="0" fontId="8" fillId="9" borderId="47" xfId="0" applyFont="1" applyFill="1" applyBorder="1" applyAlignment="1">
      <alignment horizontal="center"/>
    </xf>
    <xf numFmtId="0" fontId="2" fillId="9" borderId="47" xfId="0" applyFont="1" applyFill="1" applyBorder="1" applyAlignment="1" applyProtection="1">
      <alignment horizontal="center" vertical="center"/>
    </xf>
    <xf numFmtId="10" fontId="8" fillId="9" borderId="35" xfId="6" applyNumberFormat="1" applyFont="1" applyFill="1" applyBorder="1" applyAlignment="1">
      <alignment horizontal="center"/>
    </xf>
    <xf numFmtId="10" fontId="8" fillId="9" borderId="36" xfId="6" applyNumberFormat="1" applyFont="1" applyFill="1" applyBorder="1" applyAlignment="1">
      <alignment horizontal="center"/>
    </xf>
    <xf numFmtId="10" fontId="8" fillId="9" borderId="37" xfId="6" applyNumberFormat="1" applyFont="1" applyFill="1" applyBorder="1" applyAlignment="1">
      <alignment horizontal="center"/>
    </xf>
    <xf numFmtId="164" fontId="8" fillId="9" borderId="22" xfId="0" applyNumberFormat="1" applyFont="1" applyFill="1" applyBorder="1" applyAlignment="1">
      <alignment horizontal="right"/>
    </xf>
    <xf numFmtId="164" fontId="8" fillId="9" borderId="34" xfId="0" applyNumberFormat="1" applyFont="1" applyFill="1" applyBorder="1" applyAlignment="1">
      <alignment horizontal="right"/>
    </xf>
    <xf numFmtId="164" fontId="8" fillId="9" borderId="54" xfId="0" applyNumberFormat="1" applyFont="1" applyFill="1" applyBorder="1" applyAlignment="1">
      <alignment horizontal="right"/>
    </xf>
    <xf numFmtId="164" fontId="8" fillId="9" borderId="94" xfId="0" applyNumberFormat="1" applyFont="1" applyFill="1" applyBorder="1" applyAlignment="1">
      <alignment horizontal="right"/>
    </xf>
    <xf numFmtId="164" fontId="8" fillId="9" borderId="81" xfId="0" applyNumberFormat="1" applyFont="1" applyFill="1" applyBorder="1" applyAlignment="1">
      <alignment horizontal="right"/>
    </xf>
    <xf numFmtId="164" fontId="8" fillId="9" borderId="82" xfId="0" applyNumberFormat="1" applyFont="1" applyFill="1" applyBorder="1" applyAlignment="1">
      <alignment horizontal="right"/>
    </xf>
    <xf numFmtId="164" fontId="8" fillId="8" borderId="63" xfId="0" applyNumberFormat="1" applyFont="1" applyFill="1" applyBorder="1" applyAlignment="1">
      <alignment horizontal="right"/>
    </xf>
    <xf numFmtId="164" fontId="8" fillId="8" borderId="30" xfId="0" applyNumberFormat="1" applyFont="1" applyFill="1" applyBorder="1" applyAlignment="1">
      <alignment horizontal="right"/>
    </xf>
    <xf numFmtId="164" fontId="8" fillId="8" borderId="27" xfId="0" applyNumberFormat="1" applyFont="1" applyFill="1" applyBorder="1" applyAlignment="1">
      <alignment horizontal="right"/>
    </xf>
    <xf numFmtId="0" fontId="9" fillId="4" borderId="71" xfId="0" applyFont="1" applyFill="1" applyBorder="1"/>
    <xf numFmtId="0" fontId="9" fillId="4" borderId="95" xfId="0" applyFont="1" applyFill="1" applyBorder="1"/>
    <xf numFmtId="0" fontId="9" fillId="4" borderId="96" xfId="0" applyFont="1" applyFill="1" applyBorder="1"/>
    <xf numFmtId="0" fontId="19" fillId="0" borderId="0" xfId="0" quotePrefix="1" applyFont="1" applyBorder="1" applyAlignment="1">
      <alignment vertical="center" readingOrder="1"/>
    </xf>
    <xf numFmtId="164" fontId="12" fillId="8" borderId="34" xfId="0" applyNumberFormat="1" applyFont="1" applyFill="1" applyBorder="1" applyAlignment="1">
      <alignment horizontal="right"/>
    </xf>
    <xf numFmtId="164" fontId="12" fillId="9" borderId="28" xfId="0" applyNumberFormat="1" applyFont="1" applyFill="1" applyBorder="1" applyAlignment="1">
      <alignment horizontal="right"/>
    </xf>
    <xf numFmtId="164" fontId="12" fillId="9" borderId="22" xfId="0" applyNumberFormat="1" applyFont="1" applyFill="1" applyBorder="1" applyAlignment="1">
      <alignment horizontal="right"/>
    </xf>
    <xf numFmtId="164" fontId="12" fillId="9" borderId="36" xfId="0" applyNumberFormat="1" applyFont="1" applyFill="1" applyBorder="1" applyAlignment="1">
      <alignment horizontal="right"/>
    </xf>
    <xf numFmtId="164" fontId="12" fillId="9" borderId="29" xfId="0" applyNumberFormat="1" applyFont="1" applyFill="1" applyBorder="1" applyAlignment="1">
      <alignment horizontal="right"/>
    </xf>
    <xf numFmtId="0" fontId="2" fillId="9" borderId="16" xfId="0" applyFont="1" applyFill="1" applyBorder="1" applyAlignment="1" applyProtection="1">
      <alignment horizontal="center" vertical="center"/>
    </xf>
    <xf numFmtId="10" fontId="12" fillId="8" borderId="34" xfId="6" applyNumberFormat="1" applyFont="1" applyFill="1" applyBorder="1" applyAlignment="1">
      <alignment horizontal="right"/>
    </xf>
    <xf numFmtId="10" fontId="8" fillId="10" borderId="17" xfId="6" applyNumberFormat="1" applyFont="1" applyFill="1" applyBorder="1" applyAlignment="1">
      <alignment horizontal="center"/>
    </xf>
    <xf numFmtId="10" fontId="8" fillId="10" borderId="18" xfId="6" applyNumberFormat="1" applyFont="1" applyFill="1" applyBorder="1" applyAlignment="1">
      <alignment horizontal="center"/>
    </xf>
    <xf numFmtId="10" fontId="8" fillId="10" borderId="20" xfId="6" applyNumberFormat="1" applyFont="1" applyFill="1" applyBorder="1" applyAlignment="1">
      <alignment horizontal="center"/>
    </xf>
    <xf numFmtId="10" fontId="8" fillId="10" borderId="21" xfId="6" applyNumberFormat="1" applyFont="1" applyFill="1" applyBorder="1" applyAlignment="1">
      <alignment horizontal="center"/>
    </xf>
    <xf numFmtId="0" fontId="2" fillId="10" borderId="14" xfId="0" applyFont="1" applyFill="1" applyBorder="1" applyAlignment="1" applyProtection="1">
      <alignment horizontal="center" vertical="center"/>
    </xf>
    <xf numFmtId="0" fontId="2" fillId="10" borderId="15" xfId="0" applyFont="1" applyFill="1" applyBorder="1" applyAlignment="1" applyProtection="1">
      <alignment horizontal="center" vertical="center"/>
    </xf>
    <xf numFmtId="0" fontId="2" fillId="10" borderId="16" xfId="0" applyFont="1" applyFill="1" applyBorder="1" applyAlignment="1" applyProtection="1">
      <alignment horizontal="center" vertical="center"/>
    </xf>
    <xf numFmtId="164" fontId="8" fillId="10" borderId="50" xfId="0" applyNumberFormat="1" applyFont="1" applyFill="1" applyBorder="1" applyAlignment="1">
      <alignment horizontal="center"/>
    </xf>
    <xf numFmtId="164" fontId="8" fillId="10" borderId="28" xfId="0" applyNumberFormat="1" applyFont="1" applyFill="1" applyBorder="1" applyAlignment="1">
      <alignment horizontal="center"/>
    </xf>
    <xf numFmtId="164" fontId="8" fillId="10" borderId="73" xfId="0" applyNumberFormat="1" applyFont="1" applyFill="1" applyBorder="1" applyAlignment="1">
      <alignment horizontal="center"/>
    </xf>
    <xf numFmtId="164" fontId="8" fillId="10" borderId="29" xfId="0" applyNumberFormat="1" applyFont="1" applyFill="1" applyBorder="1" applyAlignment="1">
      <alignment horizontal="center"/>
    </xf>
    <xf numFmtId="2" fontId="8" fillId="10" borderId="17" xfId="6" applyNumberFormat="1" applyFont="1" applyFill="1" applyBorder="1" applyAlignment="1">
      <alignment horizontal="center"/>
    </xf>
    <xf numFmtId="2" fontId="8" fillId="10" borderId="18" xfId="6" applyNumberFormat="1" applyFont="1" applyFill="1" applyBorder="1" applyAlignment="1">
      <alignment horizontal="center"/>
    </xf>
    <xf numFmtId="2" fontId="8" fillId="10" borderId="20" xfId="6" applyNumberFormat="1" applyFont="1" applyFill="1" applyBorder="1" applyAlignment="1">
      <alignment horizontal="center"/>
    </xf>
    <xf numFmtId="2" fontId="8" fillId="10" borderId="21" xfId="6" applyNumberFormat="1" applyFont="1" applyFill="1" applyBorder="1" applyAlignment="1">
      <alignment horizontal="center"/>
    </xf>
    <xf numFmtId="170" fontId="8" fillId="10" borderId="17" xfId="6" applyNumberFormat="1" applyFont="1" applyFill="1" applyBorder="1" applyAlignment="1">
      <alignment horizontal="center"/>
    </xf>
    <xf numFmtId="170" fontId="8" fillId="10" borderId="18" xfId="6" applyNumberFormat="1" applyFont="1" applyFill="1" applyBorder="1" applyAlignment="1">
      <alignment horizontal="center"/>
    </xf>
    <xf numFmtId="170" fontId="8" fillId="10" borderId="20" xfId="6" applyNumberFormat="1" applyFont="1" applyFill="1" applyBorder="1" applyAlignment="1">
      <alignment horizontal="center"/>
    </xf>
    <xf numFmtId="170" fontId="8" fillId="10" borderId="21" xfId="6" applyNumberFormat="1" applyFont="1" applyFill="1" applyBorder="1" applyAlignment="1">
      <alignment horizontal="center"/>
    </xf>
    <xf numFmtId="167" fontId="8" fillId="10" borderId="28" xfId="3" applyNumberFormat="1" applyFont="1" applyFill="1" applyBorder="1" applyAlignment="1">
      <alignment horizontal="center"/>
    </xf>
    <xf numFmtId="167" fontId="12" fillId="10" borderId="28" xfId="3" applyNumberFormat="1" applyFont="1" applyFill="1" applyBorder="1" applyAlignment="1">
      <alignment horizontal="center"/>
    </xf>
    <xf numFmtId="167" fontId="12" fillId="10" borderId="74" xfId="3" applyNumberFormat="1" applyFont="1" applyFill="1" applyBorder="1" applyAlignment="1">
      <alignment horizontal="center"/>
    </xf>
    <xf numFmtId="14" fontId="7" fillId="10" borderId="72" xfId="0" applyNumberFormat="1" applyFont="1" applyFill="1" applyBorder="1" applyAlignment="1">
      <alignment horizontal="center"/>
    </xf>
    <xf numFmtId="167" fontId="7" fillId="10" borderId="50" xfId="0" applyNumberFormat="1" applyFont="1" applyFill="1" applyBorder="1" applyAlignment="1">
      <alignment horizontal="center"/>
    </xf>
    <xf numFmtId="1" fontId="7" fillId="10" borderId="50" xfId="0" applyNumberFormat="1" applyFont="1" applyFill="1" applyBorder="1" applyAlignment="1">
      <alignment horizontal="center"/>
    </xf>
    <xf numFmtId="1" fontId="7" fillId="10" borderId="73" xfId="0" applyNumberFormat="1" applyFont="1" applyFill="1" applyBorder="1" applyAlignment="1">
      <alignment horizontal="center"/>
    </xf>
    <xf numFmtId="14" fontId="0" fillId="10" borderId="28" xfId="0" applyNumberFormat="1" applyFill="1" applyBorder="1" applyAlignment="1">
      <alignment horizontal="center"/>
    </xf>
    <xf numFmtId="0" fontId="0" fillId="10" borderId="24" xfId="0" applyFill="1" applyBorder="1" applyAlignment="1">
      <alignment horizontal="center"/>
    </xf>
    <xf numFmtId="1" fontId="0" fillId="10" borderId="24" xfId="0" applyNumberFormat="1" applyFill="1" applyBorder="1" applyAlignment="1">
      <alignment horizontal="center"/>
    </xf>
    <xf numFmtId="14" fontId="0" fillId="10" borderId="29" xfId="0" applyNumberFormat="1" applyFill="1" applyBorder="1" applyAlignment="1">
      <alignment horizontal="center"/>
    </xf>
    <xf numFmtId="1" fontId="0" fillId="10" borderId="26" xfId="0" applyNumberFormat="1" applyFill="1" applyBorder="1" applyAlignment="1">
      <alignment horizontal="center"/>
    </xf>
    <xf numFmtId="166" fontId="8" fillId="10" borderId="38" xfId="0" applyNumberFormat="1" applyFont="1" applyFill="1" applyBorder="1" applyAlignment="1">
      <alignment horizontal="center"/>
    </xf>
    <xf numFmtId="166" fontId="8" fillId="10" borderId="22" xfId="0" applyNumberFormat="1" applyFont="1" applyFill="1" applyBorder="1" applyAlignment="1">
      <alignment horizontal="center"/>
    </xf>
    <xf numFmtId="166" fontId="8" fillId="10" borderId="23" xfId="0" applyNumberFormat="1" applyFont="1" applyFill="1" applyBorder="1" applyAlignment="1">
      <alignment horizontal="center"/>
    </xf>
    <xf numFmtId="166" fontId="8" fillId="10" borderId="28" xfId="0" applyNumberFormat="1" applyFont="1" applyFill="1" applyBorder="1" applyAlignment="1">
      <alignment horizontal="center"/>
    </xf>
    <xf numFmtId="0" fontId="2" fillId="10" borderId="25" xfId="0" applyFont="1" applyFill="1" applyBorder="1" applyAlignment="1" applyProtection="1">
      <alignment horizontal="center" vertical="center"/>
    </xf>
    <xf numFmtId="0" fontId="2" fillId="10" borderId="29" xfId="0" applyFont="1" applyFill="1" applyBorder="1" applyAlignment="1" applyProtection="1">
      <alignment horizontal="center" vertical="center"/>
    </xf>
    <xf numFmtId="0" fontId="2" fillId="10" borderId="26" xfId="0" applyFont="1" applyFill="1" applyBorder="1" applyAlignment="1" applyProtection="1">
      <alignment horizontal="center" vertical="center"/>
    </xf>
    <xf numFmtId="169" fontId="8" fillId="10" borderId="34" xfId="6" applyNumberFormat="1" applyFont="1" applyFill="1" applyBorder="1" applyAlignment="1">
      <alignment horizontal="center"/>
    </xf>
    <xf numFmtId="169" fontId="8" fillId="10" borderId="28" xfId="6" applyNumberFormat="1" applyFont="1" applyFill="1" applyBorder="1" applyAlignment="1">
      <alignment horizontal="center"/>
    </xf>
    <xf numFmtId="169" fontId="8" fillId="10" borderId="38" xfId="6" applyNumberFormat="1" applyFont="1" applyFill="1" applyBorder="1" applyAlignment="1">
      <alignment horizontal="center"/>
    </xf>
    <xf numFmtId="169" fontId="8" fillId="10" borderId="22" xfId="6" applyNumberFormat="1" applyFont="1" applyFill="1" applyBorder="1" applyAlignment="1">
      <alignment horizontal="center"/>
    </xf>
    <xf numFmtId="169" fontId="8" fillId="10" borderId="65" xfId="6" applyNumberFormat="1" applyFont="1" applyFill="1" applyBorder="1" applyAlignment="1">
      <alignment horizontal="center"/>
    </xf>
    <xf numFmtId="169" fontId="8" fillId="10" borderId="48" xfId="6" applyNumberFormat="1" applyFont="1" applyFill="1" applyBorder="1" applyAlignment="1">
      <alignment horizontal="center"/>
    </xf>
    <xf numFmtId="169" fontId="8" fillId="10" borderId="66" xfId="6" applyNumberFormat="1" applyFont="1" applyFill="1" applyBorder="1" applyAlignment="1">
      <alignment horizontal="center"/>
    </xf>
    <xf numFmtId="169" fontId="8" fillId="10" borderId="25" xfId="6" applyNumberFormat="1" applyFont="1" applyFill="1" applyBorder="1" applyAlignment="1">
      <alignment horizontal="center"/>
    </xf>
    <xf numFmtId="169" fontId="8" fillId="10" borderId="29" xfId="6" applyNumberFormat="1" applyFont="1" applyFill="1" applyBorder="1" applyAlignment="1">
      <alignment horizontal="center"/>
    </xf>
    <xf numFmtId="169" fontId="8" fillId="10" borderId="67" xfId="6" applyNumberFormat="1" applyFont="1" applyFill="1" applyBorder="1" applyAlignment="1">
      <alignment horizontal="center"/>
    </xf>
    <xf numFmtId="10" fontId="8" fillId="10" borderId="23" xfId="6" applyNumberFormat="1" applyFont="1" applyFill="1" applyBorder="1" applyAlignment="1">
      <alignment horizontal="center"/>
    </xf>
    <xf numFmtId="10" fontId="8" fillId="10" borderId="28" xfId="6" applyNumberFormat="1" applyFont="1" applyFill="1" applyBorder="1" applyAlignment="1">
      <alignment horizontal="center"/>
    </xf>
    <xf numFmtId="10" fontId="8" fillId="10" borderId="68" xfId="6" applyNumberFormat="1" applyFont="1" applyFill="1" applyBorder="1" applyAlignment="1">
      <alignment horizontal="center"/>
    </xf>
    <xf numFmtId="0" fontId="2" fillId="10" borderId="67" xfId="0" applyFont="1" applyFill="1" applyBorder="1" applyAlignment="1" applyProtection="1">
      <alignment horizontal="center" vertical="center"/>
    </xf>
    <xf numFmtId="0" fontId="2" fillId="10" borderId="6" xfId="0" applyFont="1" applyFill="1" applyBorder="1" applyAlignment="1" applyProtection="1">
      <alignment horizontal="center" vertical="center"/>
    </xf>
    <xf numFmtId="0" fontId="0" fillId="5" borderId="13" xfId="0" applyFill="1" applyBorder="1" applyAlignment="1">
      <alignment horizontal="right"/>
    </xf>
    <xf numFmtId="0" fontId="0" fillId="5" borderId="19" xfId="0" applyFill="1" applyBorder="1" applyAlignment="1">
      <alignment horizontal="right"/>
    </xf>
    <xf numFmtId="0" fontId="0" fillId="5" borderId="12" xfId="0" applyFill="1" applyBorder="1" applyAlignment="1">
      <alignment horizontal="right"/>
    </xf>
    <xf numFmtId="0" fontId="0" fillId="5" borderId="30" xfId="0" applyFill="1" applyBorder="1" applyAlignment="1">
      <alignment horizontal="right"/>
    </xf>
    <xf numFmtId="0" fontId="0" fillId="5" borderId="27" xfId="0" applyFill="1" applyBorder="1" applyAlignment="1">
      <alignment horizontal="right"/>
    </xf>
    <xf numFmtId="0" fontId="0" fillId="5" borderId="69" xfId="0" applyFill="1" applyBorder="1" applyAlignment="1">
      <alignment horizontal="right"/>
    </xf>
    <xf numFmtId="0" fontId="0" fillId="5" borderId="38" xfId="0" applyFill="1" applyBorder="1" applyAlignment="1">
      <alignment horizontal="right"/>
    </xf>
    <xf numFmtId="0" fontId="0" fillId="5" borderId="23" xfId="0" applyFill="1" applyBorder="1" applyAlignment="1">
      <alignment horizontal="right"/>
    </xf>
    <xf numFmtId="0" fontId="0" fillId="5" borderId="25" xfId="0" applyFill="1" applyBorder="1" applyAlignment="1">
      <alignment horizontal="right"/>
    </xf>
    <xf numFmtId="0" fontId="0" fillId="5" borderId="48" xfId="0" applyFill="1" applyBorder="1" applyAlignment="1">
      <alignment horizontal="right"/>
    </xf>
    <xf numFmtId="0" fontId="0" fillId="5" borderId="17" xfId="0" applyFill="1" applyBorder="1" applyAlignment="1">
      <alignment horizontal="right"/>
    </xf>
    <xf numFmtId="0" fontId="0" fillId="5" borderId="20" xfId="0" quotePrefix="1" applyFill="1" applyBorder="1" applyAlignment="1">
      <alignment horizontal="right"/>
    </xf>
    <xf numFmtId="0" fontId="7" fillId="5" borderId="20" xfId="0" quotePrefix="1" applyFont="1" applyFill="1" applyBorder="1" applyAlignment="1">
      <alignment horizontal="right"/>
    </xf>
    <xf numFmtId="0" fontId="0" fillId="5" borderId="20" xfId="0" applyFill="1" applyBorder="1" applyAlignment="1">
      <alignment horizontal="right"/>
    </xf>
    <xf numFmtId="0" fontId="7" fillId="5" borderId="80" xfId="0" quotePrefix="1" applyFont="1" applyFill="1" applyBorder="1" applyAlignment="1">
      <alignment horizontal="right"/>
    </xf>
    <xf numFmtId="0" fontId="7" fillId="5" borderId="23" xfId="0" applyFont="1" applyFill="1" applyBorder="1" applyAlignment="1">
      <alignment horizontal="right"/>
    </xf>
    <xf numFmtId="0" fontId="7" fillId="5" borderId="32" xfId="0" applyFont="1" applyFill="1" applyBorder="1" applyAlignment="1">
      <alignment horizontal="right"/>
    </xf>
    <xf numFmtId="0" fontId="7" fillId="5" borderId="25" xfId="0" applyFont="1" applyFill="1" applyBorder="1" applyAlignment="1">
      <alignment horizontal="right"/>
    </xf>
    <xf numFmtId="0" fontId="0" fillId="5" borderId="61" xfId="0" applyFont="1" applyFill="1" applyBorder="1" applyAlignment="1">
      <alignment horizontal="right"/>
    </xf>
    <xf numFmtId="0" fontId="0" fillId="5" borderId="25" xfId="0" applyFont="1" applyFill="1" applyBorder="1" applyAlignment="1">
      <alignment horizontal="right"/>
    </xf>
    <xf numFmtId="0" fontId="0" fillId="5" borderId="35" xfId="0" applyFont="1" applyFill="1" applyBorder="1" applyAlignment="1">
      <alignment horizontal="right"/>
    </xf>
    <xf numFmtId="0" fontId="0" fillId="5" borderId="38" xfId="0" applyFont="1" applyFill="1" applyBorder="1" applyAlignment="1">
      <alignment horizontal="right"/>
    </xf>
    <xf numFmtId="0" fontId="0" fillId="5" borderId="23" xfId="0" applyFont="1" applyFill="1" applyBorder="1" applyAlignment="1">
      <alignment horizontal="right"/>
    </xf>
    <xf numFmtId="0" fontId="7" fillId="5" borderId="38" xfId="0" applyFont="1" applyFill="1" applyBorder="1" applyAlignment="1">
      <alignment horizontal="right"/>
    </xf>
    <xf numFmtId="0" fontId="7" fillId="5" borderId="35" xfId="0" applyFont="1" applyFill="1" applyBorder="1" applyAlignment="1">
      <alignment horizontal="right"/>
    </xf>
    <xf numFmtId="164" fontId="12" fillId="8" borderId="54" xfId="0" applyNumberFormat="1" applyFont="1" applyFill="1" applyBorder="1" applyAlignment="1">
      <alignment horizontal="right"/>
    </xf>
    <xf numFmtId="164" fontId="12" fillId="8" borderId="36" xfId="0" applyNumberFormat="1" applyFont="1" applyFill="1" applyBorder="1" applyAlignment="1">
      <alignment horizontal="right"/>
    </xf>
    <xf numFmtId="165" fontId="12" fillId="8" borderId="34" xfId="0" applyNumberFormat="1" applyFont="1" applyFill="1" applyBorder="1" applyAlignment="1">
      <alignment horizontal="center"/>
    </xf>
    <xf numFmtId="43" fontId="12" fillId="8" borderId="34" xfId="3" applyFont="1" applyFill="1" applyBorder="1" applyAlignment="1">
      <alignment horizontal="center"/>
    </xf>
    <xf numFmtId="166" fontId="12" fillId="8" borderId="34" xfId="0" applyNumberFormat="1" applyFont="1" applyFill="1" applyBorder="1" applyAlignment="1">
      <alignment horizontal="center"/>
    </xf>
    <xf numFmtId="171" fontId="12" fillId="8" borderId="34" xfId="4" applyNumberFormat="1" applyFont="1" applyFill="1" applyBorder="1" applyAlignment="1">
      <alignment horizontal="right"/>
    </xf>
    <xf numFmtId="9" fontId="12" fillId="8" borderId="28" xfId="6" applyFont="1" applyFill="1" applyBorder="1" applyAlignment="1">
      <alignment horizontal="center"/>
    </xf>
    <xf numFmtId="9" fontId="12" fillId="8" borderId="29" xfId="6" applyFont="1" applyFill="1" applyBorder="1" applyAlignment="1">
      <alignment horizontal="center"/>
    </xf>
    <xf numFmtId="172" fontId="12" fillId="8" borderId="81" xfId="4" applyNumberFormat="1" applyFont="1" applyFill="1" applyBorder="1" applyAlignment="1">
      <alignment horizontal="right"/>
    </xf>
    <xf numFmtId="172" fontId="12" fillId="8" borderId="82" xfId="4" applyNumberFormat="1" applyFont="1" applyFill="1" applyBorder="1" applyAlignment="1">
      <alignment horizontal="right"/>
    </xf>
    <xf numFmtId="10" fontId="12" fillId="8" borderId="83" xfId="6" applyNumberFormat="1" applyFont="1" applyFill="1" applyBorder="1" applyAlignment="1">
      <alignment horizontal="center"/>
    </xf>
    <xf numFmtId="0" fontId="9" fillId="3" borderId="0" xfId="0" applyFont="1" applyFill="1" applyBorder="1"/>
    <xf numFmtId="0" fontId="9" fillId="3" borderId="0" xfId="0" applyFont="1" applyFill="1" applyBorder="1" applyAlignment="1">
      <alignment horizontal="left"/>
    </xf>
    <xf numFmtId="0" fontId="0" fillId="3" borderId="0" xfId="0" applyFill="1" applyBorder="1" applyAlignment="1">
      <alignment vertical="top"/>
    </xf>
    <xf numFmtId="164" fontId="8" fillId="4" borderId="22" xfId="0" applyNumberFormat="1" applyFont="1" applyFill="1" applyBorder="1" applyAlignment="1">
      <alignment horizontal="right"/>
    </xf>
    <xf numFmtId="164" fontId="12" fillId="8" borderId="22" xfId="0" applyNumberFormat="1" applyFont="1" applyFill="1" applyBorder="1" applyAlignment="1">
      <alignment horizontal="right"/>
    </xf>
    <xf numFmtId="0" fontId="9" fillId="4" borderId="97" xfId="0" applyFont="1" applyFill="1" applyBorder="1"/>
    <xf numFmtId="0" fontId="7" fillId="2" borderId="92" xfId="0" applyFont="1" applyFill="1" applyBorder="1" applyAlignment="1">
      <alignment horizontal="center"/>
    </xf>
    <xf numFmtId="0" fontId="22" fillId="8" borderId="9" xfId="0" applyFont="1" applyFill="1" applyBorder="1"/>
    <xf numFmtId="0" fontId="22" fillId="8" borderId="10" xfId="0" applyFont="1" applyFill="1" applyBorder="1"/>
    <xf numFmtId="167" fontId="12" fillId="8" borderId="28" xfId="3" applyNumberFormat="1" applyFont="1" applyFill="1" applyBorder="1" applyAlignment="1">
      <alignment horizontal="center"/>
    </xf>
    <xf numFmtId="167" fontId="12" fillId="8" borderId="29" xfId="3" applyNumberFormat="1" applyFont="1" applyFill="1" applyBorder="1" applyAlignment="1">
      <alignment horizontal="center"/>
    </xf>
    <xf numFmtId="164" fontId="12" fillId="4" borderId="22" xfId="0" applyNumberFormat="1" applyFont="1" applyFill="1" applyBorder="1" applyAlignment="1">
      <alignment horizontal="right"/>
    </xf>
    <xf numFmtId="164" fontId="12" fillId="4" borderId="54" xfId="0" applyNumberFormat="1" applyFont="1" applyFill="1" applyBorder="1" applyAlignment="1">
      <alignment horizontal="right"/>
    </xf>
    <xf numFmtId="10" fontId="12" fillId="4" borderId="34" xfId="6" applyNumberFormat="1" applyFont="1" applyFill="1" applyBorder="1" applyAlignment="1">
      <alignment horizontal="right"/>
    </xf>
    <xf numFmtId="0" fontId="2" fillId="4" borderId="14"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165" fontId="12" fillId="4" borderId="34" xfId="0" applyNumberFormat="1" applyFont="1" applyFill="1" applyBorder="1" applyAlignment="1">
      <alignment horizontal="center"/>
    </xf>
    <xf numFmtId="43" fontId="12" fillId="4" borderId="34" xfId="3" applyFont="1" applyFill="1" applyBorder="1" applyAlignment="1">
      <alignment horizontal="center"/>
    </xf>
    <xf numFmtId="167" fontId="7" fillId="4" borderId="50" xfId="0" applyNumberFormat="1" applyFont="1" applyFill="1" applyBorder="1" applyAlignment="1">
      <alignment horizontal="center"/>
    </xf>
    <xf numFmtId="1" fontId="7" fillId="4" borderId="50" xfId="0" applyNumberFormat="1" applyFont="1" applyFill="1" applyBorder="1" applyAlignment="1">
      <alignment horizontal="center"/>
    </xf>
    <xf numFmtId="14" fontId="0" fillId="4" borderId="28" xfId="0" applyNumberFormat="1" applyFill="1" applyBorder="1" applyAlignment="1">
      <alignment horizontal="center"/>
    </xf>
    <xf numFmtId="0" fontId="0" fillId="4" borderId="24" xfId="0" applyFill="1" applyBorder="1" applyAlignment="1">
      <alignment horizontal="center"/>
    </xf>
    <xf numFmtId="1" fontId="0" fillId="4" borderId="24" xfId="0" applyNumberFormat="1" applyFill="1" applyBorder="1" applyAlignment="1">
      <alignment horizontal="center"/>
    </xf>
    <xf numFmtId="1" fontId="7" fillId="4" borderId="73" xfId="0" applyNumberFormat="1" applyFont="1" applyFill="1" applyBorder="1" applyAlignment="1">
      <alignment horizontal="center"/>
    </xf>
    <xf numFmtId="14" fontId="0" fillId="4" borderId="29" xfId="0" applyNumberFormat="1" applyFill="1" applyBorder="1" applyAlignment="1">
      <alignment horizontal="center"/>
    </xf>
    <xf numFmtId="1" fontId="0" fillId="4" borderId="26" xfId="0" applyNumberFormat="1" applyFill="1" applyBorder="1" applyAlignment="1">
      <alignment horizontal="center"/>
    </xf>
    <xf numFmtId="166" fontId="12" fillId="4" borderId="34" xfId="0" applyNumberFormat="1" applyFont="1" applyFill="1" applyBorder="1" applyAlignment="1">
      <alignment horizontal="center"/>
    </xf>
    <xf numFmtId="171" fontId="12" fillId="4" borderId="34" xfId="4" applyNumberFormat="1" applyFont="1" applyFill="1" applyBorder="1" applyAlignment="1">
      <alignment horizontal="right"/>
    </xf>
    <xf numFmtId="9" fontId="12" fillId="4" borderId="28" xfId="6" applyFont="1" applyFill="1" applyBorder="1" applyAlignment="1">
      <alignment horizontal="center"/>
    </xf>
    <xf numFmtId="9" fontId="12" fillId="4" borderId="29" xfId="6" applyFont="1" applyFill="1" applyBorder="1" applyAlignment="1">
      <alignment horizontal="center"/>
    </xf>
    <xf numFmtId="172" fontId="12" fillId="4" borderId="81" xfId="4" applyNumberFormat="1" applyFont="1" applyFill="1" applyBorder="1" applyAlignment="1">
      <alignment horizontal="right"/>
    </xf>
    <xf numFmtId="172" fontId="12" fillId="4" borderId="82" xfId="4" applyNumberFormat="1" applyFont="1" applyFill="1" applyBorder="1" applyAlignment="1">
      <alignment horizontal="right"/>
    </xf>
    <xf numFmtId="169" fontId="8" fillId="4" borderId="38" xfId="6" applyNumberFormat="1" applyFont="1" applyFill="1" applyBorder="1" applyAlignment="1">
      <alignment horizontal="center"/>
    </xf>
    <xf numFmtId="169" fontId="8" fillId="4" borderId="22" xfId="6" applyNumberFormat="1" applyFont="1" applyFill="1" applyBorder="1" applyAlignment="1">
      <alignment horizontal="center"/>
    </xf>
    <xf numFmtId="169" fontId="8" fillId="4" borderId="65" xfId="6" applyNumberFormat="1" applyFont="1" applyFill="1" applyBorder="1" applyAlignment="1">
      <alignment horizontal="center"/>
    </xf>
    <xf numFmtId="169" fontId="8" fillId="4" borderId="48" xfId="6" applyNumberFormat="1" applyFont="1" applyFill="1" applyBorder="1" applyAlignment="1">
      <alignment horizontal="center"/>
    </xf>
    <xf numFmtId="169" fontId="8" fillId="4" borderId="34" xfId="6" applyNumberFormat="1" applyFont="1" applyFill="1" applyBorder="1" applyAlignment="1">
      <alignment horizontal="center"/>
    </xf>
    <xf numFmtId="169" fontId="8" fillId="4" borderId="66" xfId="6" applyNumberFormat="1" applyFont="1" applyFill="1" applyBorder="1" applyAlignment="1">
      <alignment horizontal="center"/>
    </xf>
    <xf numFmtId="169" fontId="8" fillId="4" borderId="25" xfId="6" applyNumberFormat="1" applyFont="1" applyFill="1" applyBorder="1" applyAlignment="1">
      <alignment horizontal="center"/>
    </xf>
    <xf numFmtId="169" fontId="8" fillId="4" borderId="29" xfId="6" applyNumberFormat="1" applyFont="1" applyFill="1" applyBorder="1" applyAlignment="1">
      <alignment horizontal="center"/>
    </xf>
    <xf numFmtId="169" fontId="8" fillId="4" borderId="67" xfId="6" applyNumberFormat="1" applyFont="1" applyFill="1" applyBorder="1" applyAlignment="1">
      <alignment horizontal="center"/>
    </xf>
    <xf numFmtId="0" fontId="8" fillId="7" borderId="98" xfId="0" quotePrefix="1" applyFont="1" applyFill="1" applyBorder="1"/>
    <xf numFmtId="0" fontId="19" fillId="3" borderId="0" xfId="0" applyFont="1" applyFill="1" applyBorder="1" applyAlignment="1">
      <alignment horizontal="right"/>
    </xf>
    <xf numFmtId="0" fontId="19" fillId="3" borderId="0" xfId="0" applyFont="1" applyFill="1" applyBorder="1"/>
    <xf numFmtId="0" fontId="19" fillId="3" borderId="7" xfId="0" applyFont="1" applyFill="1" applyBorder="1"/>
    <xf numFmtId="0" fontId="8" fillId="0" borderId="0" xfId="0" applyFont="1" applyAlignment="1">
      <alignment vertical="center"/>
    </xf>
    <xf numFmtId="0" fontId="19" fillId="3" borderId="7" xfId="0" applyFont="1" applyFill="1" applyBorder="1" applyAlignment="1">
      <alignment vertical="center"/>
    </xf>
    <xf numFmtId="0" fontId="8" fillId="3" borderId="0" xfId="0" applyFont="1" applyFill="1" applyBorder="1" applyAlignment="1">
      <alignment vertical="center"/>
    </xf>
    <xf numFmtId="0" fontId="7" fillId="3" borderId="0" xfId="0" applyFont="1" applyFill="1" applyBorder="1" applyAlignment="1">
      <alignment vertical="center"/>
    </xf>
    <xf numFmtId="0" fontId="7" fillId="3" borderId="4" xfId="0" applyFont="1" applyFill="1" applyBorder="1" applyAlignment="1">
      <alignment vertical="center"/>
    </xf>
    <xf numFmtId="0" fontId="7" fillId="9" borderId="38" xfId="0" applyFont="1" applyFill="1" applyBorder="1"/>
    <xf numFmtId="0" fontId="7" fillId="9" borderId="92" xfId="0" applyFont="1" applyFill="1" applyBorder="1"/>
    <xf numFmtId="0" fontId="7" fillId="9" borderId="23" xfId="0" applyFont="1" applyFill="1" applyBorder="1"/>
    <xf numFmtId="0" fontId="7" fillId="9" borderId="24" xfId="0" applyFont="1" applyFill="1" applyBorder="1"/>
    <xf numFmtId="0" fontId="7" fillId="9" borderId="25" xfId="0" applyFont="1" applyFill="1" applyBorder="1"/>
    <xf numFmtId="0" fontId="7" fillId="9" borderId="26" xfId="0" applyFont="1" applyFill="1" applyBorder="1"/>
    <xf numFmtId="10" fontId="8" fillId="4" borderId="23" xfId="6" applyNumberFormat="1" applyFont="1" applyFill="1" applyBorder="1" applyAlignment="1">
      <alignment horizontal="center"/>
    </xf>
    <xf numFmtId="10" fontId="8" fillId="4" borderId="28" xfId="6" applyNumberFormat="1" applyFont="1" applyFill="1" applyBorder="1" applyAlignment="1">
      <alignment horizontal="center"/>
    </xf>
    <xf numFmtId="10" fontId="8" fillId="4" borderId="68" xfId="6" applyNumberFormat="1" applyFont="1" applyFill="1" applyBorder="1" applyAlignment="1">
      <alignment horizontal="center"/>
    </xf>
    <xf numFmtId="10" fontId="12" fillId="4" borderId="83" xfId="6" applyNumberFormat="1" applyFont="1" applyFill="1" applyBorder="1" applyAlignment="1">
      <alignment horizontal="center"/>
    </xf>
    <xf numFmtId="0" fontId="19" fillId="10" borderId="25" xfId="0" applyFont="1" applyFill="1" applyBorder="1" applyAlignment="1" applyProtection="1">
      <alignment horizontal="center" vertical="center"/>
    </xf>
    <xf numFmtId="0" fontId="19" fillId="10" borderId="29" xfId="0" applyFont="1" applyFill="1" applyBorder="1" applyAlignment="1" applyProtection="1">
      <alignment horizontal="center" vertical="center"/>
    </xf>
    <xf numFmtId="0" fontId="19" fillId="10" borderId="67" xfId="0" applyFont="1" applyFill="1" applyBorder="1" applyAlignment="1" applyProtection="1">
      <alignment horizontal="center" vertical="center"/>
    </xf>
    <xf numFmtId="0" fontId="19" fillId="10" borderId="6" xfId="0" applyFont="1" applyFill="1" applyBorder="1" applyAlignment="1" applyProtection="1">
      <alignment horizontal="center" vertical="center"/>
    </xf>
    <xf numFmtId="0" fontId="19" fillId="4" borderId="25" xfId="0" applyFont="1" applyFill="1" applyBorder="1" applyAlignment="1" applyProtection="1">
      <alignment horizontal="center" vertical="center"/>
    </xf>
    <xf numFmtId="0" fontId="19" fillId="4" borderId="29" xfId="0" applyFont="1" applyFill="1" applyBorder="1" applyAlignment="1" applyProtection="1">
      <alignment horizontal="center" vertical="center"/>
    </xf>
    <xf numFmtId="0" fontId="19" fillId="4" borderId="67" xfId="0" applyFont="1" applyFill="1" applyBorder="1" applyAlignment="1" applyProtection="1">
      <alignment horizontal="center" vertical="center"/>
    </xf>
    <xf numFmtId="0" fontId="19" fillId="4" borderId="6" xfId="0" applyFont="1" applyFill="1" applyBorder="1" applyAlignment="1" applyProtection="1">
      <alignment horizontal="center" vertical="center"/>
    </xf>
    <xf numFmtId="0" fontId="19" fillId="4" borderId="26" xfId="0" applyFont="1" applyFill="1" applyBorder="1" applyAlignment="1" applyProtection="1">
      <alignment horizontal="center" vertical="center"/>
    </xf>
    <xf numFmtId="167" fontId="12" fillId="3" borderId="28" xfId="3" applyNumberFormat="1" applyFont="1" applyFill="1" applyBorder="1" applyAlignment="1">
      <alignment horizontal="center"/>
    </xf>
    <xf numFmtId="164" fontId="12" fillId="3" borderId="34" xfId="0" applyNumberFormat="1" applyFont="1" applyFill="1" applyBorder="1" applyAlignment="1">
      <alignment horizontal="right"/>
    </xf>
    <xf numFmtId="164" fontId="12" fillId="3" borderId="28" xfId="0" applyNumberFormat="1" applyFont="1" applyFill="1" applyBorder="1" applyAlignment="1">
      <alignment horizontal="right"/>
    </xf>
    <xf numFmtId="164" fontId="12" fillId="3" borderId="22" xfId="0" applyNumberFormat="1" applyFont="1" applyFill="1" applyBorder="1" applyAlignment="1">
      <alignment horizontal="right"/>
    </xf>
    <xf numFmtId="0" fontId="24" fillId="4" borderId="33" xfId="0" applyFont="1" applyFill="1" applyBorder="1"/>
    <xf numFmtId="164" fontId="8" fillId="4" borderId="56" xfId="0" applyNumberFormat="1" applyFont="1" applyFill="1" applyBorder="1" applyAlignment="1">
      <alignment horizontal="right"/>
    </xf>
    <xf numFmtId="164" fontId="8" fillId="4" borderId="99" xfId="0" applyNumberFormat="1" applyFont="1" applyFill="1" applyBorder="1" applyAlignment="1">
      <alignment horizontal="right"/>
    </xf>
    <xf numFmtId="0" fontId="7" fillId="2" borderId="62" xfId="0" applyNumberFormat="1" applyFont="1" applyFill="1" applyBorder="1" applyAlignment="1">
      <alignment horizontal="center"/>
    </xf>
    <xf numFmtId="0" fontId="7" fillId="2" borderId="100" xfId="0" applyFont="1" applyFill="1" applyBorder="1" applyAlignment="1">
      <alignment horizontal="center"/>
    </xf>
    <xf numFmtId="164" fontId="12" fillId="8" borderId="101" xfId="0" applyNumberFormat="1" applyFont="1" applyFill="1" applyBorder="1" applyAlignment="1">
      <alignment horizontal="right"/>
    </xf>
    <xf numFmtId="164" fontId="8" fillId="10" borderId="101" xfId="0" applyNumberFormat="1" applyFont="1" applyFill="1" applyBorder="1" applyAlignment="1">
      <alignment horizontal="right"/>
    </xf>
    <xf numFmtId="164" fontId="12" fillId="8" borderId="102" xfId="0" applyNumberFormat="1" applyFont="1" applyFill="1" applyBorder="1" applyAlignment="1">
      <alignment horizontal="right"/>
    </xf>
    <xf numFmtId="164" fontId="8" fillId="10" borderId="103" xfId="0" applyNumberFormat="1" applyFont="1" applyFill="1" applyBorder="1" applyAlignment="1">
      <alignment horizontal="right"/>
    </xf>
    <xf numFmtId="164" fontId="12" fillId="8" borderId="104" xfId="0" applyNumberFormat="1" applyFont="1" applyFill="1" applyBorder="1" applyAlignment="1">
      <alignment horizontal="right"/>
    </xf>
    <xf numFmtId="164" fontId="8" fillId="10" borderId="105" xfId="0" applyNumberFormat="1" applyFont="1" applyFill="1" applyBorder="1" applyAlignment="1">
      <alignment horizontal="right"/>
    </xf>
    <xf numFmtId="0" fontId="7" fillId="5" borderId="70" xfId="0" applyFont="1" applyFill="1" applyBorder="1" applyAlignment="1">
      <alignment horizontal="right"/>
    </xf>
    <xf numFmtId="0" fontId="0" fillId="5" borderId="93" xfId="0" applyFont="1" applyFill="1" applyBorder="1" applyAlignment="1">
      <alignment horizontal="right"/>
    </xf>
    <xf numFmtId="0" fontId="7" fillId="2" borderId="61" xfId="0" applyFont="1" applyFill="1" applyBorder="1" applyAlignment="1">
      <alignment horizontal="center"/>
    </xf>
    <xf numFmtId="0" fontId="7" fillId="2" borderId="62" xfId="0" applyFont="1" applyFill="1" applyBorder="1" applyAlignment="1">
      <alignment horizontal="center"/>
    </xf>
    <xf numFmtId="164" fontId="12" fillId="3" borderId="81" xfId="0" applyNumberFormat="1" applyFont="1" applyFill="1" applyBorder="1" applyAlignment="1">
      <alignment horizontal="right"/>
    </xf>
    <xf numFmtId="164" fontId="12" fillId="9" borderId="106" xfId="0" applyNumberFormat="1" applyFont="1" applyFill="1" applyBorder="1" applyAlignment="1">
      <alignment horizontal="right"/>
    </xf>
    <xf numFmtId="164" fontId="12" fillId="9" borderId="107" xfId="0" applyNumberFormat="1" applyFont="1" applyFill="1" applyBorder="1" applyAlignment="1">
      <alignment horizontal="right"/>
    </xf>
    <xf numFmtId="164" fontId="12" fillId="9" borderId="108" xfId="0" applyNumberFormat="1" applyFont="1" applyFill="1" applyBorder="1" applyAlignment="1">
      <alignment horizontal="right"/>
    </xf>
    <xf numFmtId="164" fontId="8" fillId="4" borderId="109" xfId="0" applyNumberFormat="1" applyFont="1" applyFill="1" applyBorder="1" applyAlignment="1">
      <alignment horizontal="right"/>
    </xf>
    <xf numFmtId="164" fontId="8" fillId="4" borderId="110" xfId="0" applyNumberFormat="1" applyFont="1" applyFill="1" applyBorder="1" applyAlignment="1">
      <alignment horizontal="right"/>
    </xf>
    <xf numFmtId="164" fontId="8" fillId="4" borderId="111" xfId="0" applyNumberFormat="1" applyFont="1" applyFill="1" applyBorder="1" applyAlignment="1">
      <alignment horizontal="right"/>
    </xf>
    <xf numFmtId="164" fontId="8" fillId="4" borderId="112" xfId="0" applyNumberFormat="1" applyFont="1" applyFill="1" applyBorder="1" applyAlignment="1">
      <alignment horizontal="right"/>
    </xf>
    <xf numFmtId="164" fontId="8" fillId="4" borderId="113" xfId="0" applyNumberFormat="1" applyFont="1" applyFill="1" applyBorder="1" applyAlignment="1">
      <alignment horizontal="right"/>
    </xf>
    <xf numFmtId="0" fontId="8" fillId="7" borderId="0" xfId="0" applyFont="1" applyFill="1" applyBorder="1"/>
    <xf numFmtId="0" fontId="8" fillId="7" borderId="5" xfId="0" applyFont="1" applyFill="1" applyBorder="1"/>
    <xf numFmtId="10" fontId="8" fillId="10" borderId="48" xfId="6" applyNumberFormat="1" applyFont="1" applyFill="1" applyBorder="1" applyAlignment="1">
      <alignment horizontal="center"/>
    </xf>
    <xf numFmtId="10" fontId="8" fillId="10" borderId="34" xfId="6" applyNumberFormat="1" applyFont="1" applyFill="1" applyBorder="1" applyAlignment="1">
      <alignment horizontal="center"/>
    </xf>
    <xf numFmtId="10" fontId="8" fillId="10" borderId="66" xfId="6" applyNumberFormat="1" applyFont="1" applyFill="1" applyBorder="1" applyAlignment="1">
      <alignment horizontal="center"/>
    </xf>
    <xf numFmtId="0" fontId="25" fillId="0" borderId="0" xfId="2" applyFont="1" applyBorder="1" applyAlignment="1">
      <alignment vertical="center" readingOrder="1"/>
    </xf>
    <xf numFmtId="0" fontId="22" fillId="8" borderId="9" xfId="0" quotePrefix="1" applyFont="1" applyFill="1" applyBorder="1"/>
    <xf numFmtId="0" fontId="19" fillId="3" borderId="0" xfId="0" applyFont="1" applyFill="1"/>
    <xf numFmtId="0" fontId="27" fillId="3" borderId="0" xfId="2" applyFont="1" applyFill="1" applyBorder="1"/>
    <xf numFmtId="0" fontId="29" fillId="4" borderId="31" xfId="0" applyNumberFormat="1" applyFont="1" applyFill="1" applyBorder="1" applyAlignment="1" applyProtection="1">
      <alignment horizontal="left" vertical="center" wrapText="1"/>
    </xf>
    <xf numFmtId="0" fontId="29" fillId="5" borderId="45" xfId="0" applyNumberFormat="1" applyFont="1" applyFill="1" applyBorder="1" applyAlignment="1" applyProtection="1">
      <alignment horizontal="center" vertical="top" wrapText="1"/>
    </xf>
    <xf numFmtId="0" fontId="29" fillId="4" borderId="45" xfId="0" applyNumberFormat="1" applyFont="1" applyFill="1" applyBorder="1" applyAlignment="1" applyProtection="1">
      <alignment horizontal="center" vertical="top" wrapText="1"/>
    </xf>
    <xf numFmtId="0" fontId="29" fillId="5" borderId="46" xfId="0" applyNumberFormat="1" applyFont="1" applyFill="1" applyBorder="1" applyAlignment="1" applyProtection="1">
      <alignment horizontal="center" vertical="top" wrapText="1"/>
    </xf>
    <xf numFmtId="0" fontId="1" fillId="4" borderId="30" xfId="0" applyNumberFormat="1" applyFont="1" applyFill="1" applyBorder="1" applyAlignment="1" applyProtection="1">
      <alignment horizontal="left" vertical="top" wrapText="1"/>
    </xf>
    <xf numFmtId="3" fontId="1" fillId="5" borderId="43" xfId="0" applyNumberFormat="1" applyFont="1" applyFill="1" applyBorder="1" applyAlignment="1" applyProtection="1">
      <alignment horizontal="right" vertical="center" wrapText="1"/>
    </xf>
    <xf numFmtId="3" fontId="1" fillId="4" borderId="43" xfId="0" applyNumberFormat="1" applyFont="1" applyFill="1" applyBorder="1" applyAlignment="1" applyProtection="1">
      <alignment horizontal="right" vertical="center" wrapText="1"/>
    </xf>
    <xf numFmtId="3" fontId="1" fillId="5" borderId="44" xfId="0" applyNumberFormat="1" applyFont="1" applyFill="1" applyBorder="1" applyAlignment="1" applyProtection="1">
      <alignment horizontal="right" vertical="center" wrapText="1"/>
    </xf>
    <xf numFmtId="0" fontId="1" fillId="4" borderId="19" xfId="0" applyNumberFormat="1" applyFont="1" applyFill="1" applyBorder="1" applyAlignment="1" applyProtection="1">
      <alignment horizontal="left" vertical="top" wrapText="1"/>
    </xf>
    <xf numFmtId="3" fontId="1" fillId="5" borderId="39" xfId="0" applyNumberFormat="1" applyFont="1" applyFill="1" applyBorder="1" applyAlignment="1" applyProtection="1">
      <alignment horizontal="right" vertical="center" wrapText="1"/>
    </xf>
    <xf numFmtId="3" fontId="1" fillId="4" borderId="39" xfId="0" applyNumberFormat="1" applyFont="1" applyFill="1" applyBorder="1" applyAlignment="1" applyProtection="1">
      <alignment horizontal="right" vertical="center" wrapText="1"/>
    </xf>
    <xf numFmtId="3" fontId="1" fillId="5" borderId="40" xfId="0" applyNumberFormat="1" applyFont="1" applyFill="1" applyBorder="1" applyAlignment="1" applyProtection="1">
      <alignment horizontal="right" vertical="center" wrapText="1"/>
    </xf>
    <xf numFmtId="3" fontId="1" fillId="5" borderId="41" xfId="0" applyNumberFormat="1" applyFont="1" applyFill="1" applyBorder="1" applyAlignment="1" applyProtection="1">
      <alignment horizontal="right" vertical="center" wrapText="1"/>
    </xf>
    <xf numFmtId="3" fontId="1" fillId="4" borderId="41" xfId="0" applyNumberFormat="1" applyFont="1" applyFill="1" applyBorder="1" applyAlignment="1" applyProtection="1">
      <alignment horizontal="right" vertical="center" wrapText="1"/>
    </xf>
    <xf numFmtId="3" fontId="1" fillId="5" borderId="42" xfId="0" applyNumberFormat="1" applyFont="1" applyFill="1" applyBorder="1" applyAlignment="1" applyProtection="1">
      <alignment horizontal="right" vertical="center" wrapText="1"/>
    </xf>
    <xf numFmtId="0" fontId="1" fillId="7" borderId="19" xfId="0" applyNumberFormat="1" applyFont="1" applyFill="1" applyBorder="1" applyAlignment="1" applyProtection="1">
      <alignment horizontal="left" vertical="top" wrapText="1"/>
    </xf>
    <xf numFmtId="0" fontId="1" fillId="10" borderId="19" xfId="0" applyNumberFormat="1" applyFont="1" applyFill="1" applyBorder="1" applyAlignment="1" applyProtection="1">
      <alignment horizontal="left" vertical="top" wrapText="1"/>
    </xf>
    <xf numFmtId="0" fontId="1" fillId="11" borderId="19" xfId="0" applyNumberFormat="1" applyFont="1" applyFill="1" applyBorder="1" applyAlignment="1" applyProtection="1">
      <alignment horizontal="left" vertical="top" wrapText="1"/>
    </xf>
    <xf numFmtId="0" fontId="29" fillId="10" borderId="19" xfId="0" applyNumberFormat="1" applyFont="1" applyFill="1" applyBorder="1" applyAlignment="1" applyProtection="1">
      <alignment horizontal="left" vertical="top" wrapText="1"/>
    </xf>
    <xf numFmtId="0" fontId="1" fillId="12" borderId="19" xfId="0" applyNumberFormat="1" applyFont="1" applyFill="1" applyBorder="1" applyAlignment="1" applyProtection="1">
      <alignment horizontal="left" vertical="top" wrapText="1"/>
    </xf>
    <xf numFmtId="0" fontId="1" fillId="13" borderId="19" xfId="0" applyNumberFormat="1" applyFont="1" applyFill="1" applyBorder="1" applyAlignment="1" applyProtection="1">
      <alignment horizontal="left" vertical="top" wrapText="1"/>
    </xf>
    <xf numFmtId="0" fontId="1" fillId="13" borderId="27" xfId="0" applyNumberFormat="1" applyFont="1" applyFill="1" applyBorder="1" applyAlignment="1" applyProtection="1">
      <alignment horizontal="left" vertical="top" wrapText="1"/>
    </xf>
    <xf numFmtId="0" fontId="30" fillId="3" borderId="0" xfId="0" applyFont="1" applyFill="1" applyBorder="1" applyAlignment="1">
      <alignment horizontal="left"/>
    </xf>
    <xf numFmtId="0" fontId="8" fillId="3" borderId="0" xfId="0" applyFont="1" applyFill="1" applyBorder="1" applyAlignment="1">
      <alignment horizontal="left"/>
    </xf>
    <xf numFmtId="0" fontId="30" fillId="3" borderId="0" xfId="0" applyFont="1" applyFill="1" applyBorder="1" applyAlignment="1">
      <alignment vertical="center"/>
    </xf>
    <xf numFmtId="0" fontId="6" fillId="4" borderId="0" xfId="2" applyFill="1"/>
    <xf numFmtId="0" fontId="28" fillId="3" borderId="0" xfId="2" applyFont="1" applyFill="1" applyBorder="1" applyAlignment="1">
      <alignment vertical="center"/>
    </xf>
    <xf numFmtId="164" fontId="8" fillId="3" borderId="0" xfId="0" applyNumberFormat="1" applyFont="1" applyFill="1" applyBorder="1" applyAlignment="1">
      <alignment horizontal="right"/>
    </xf>
    <xf numFmtId="0" fontId="25" fillId="3" borderId="0" xfId="2" applyFont="1" applyFill="1" applyBorder="1" applyAlignment="1">
      <alignment vertical="center"/>
    </xf>
    <xf numFmtId="0" fontId="25" fillId="4" borderId="0" xfId="2" applyFont="1" applyFill="1" applyAlignment="1">
      <alignment vertical="center"/>
    </xf>
    <xf numFmtId="0" fontId="18" fillId="4" borderId="0" xfId="0" applyFont="1" applyFill="1"/>
    <xf numFmtId="0" fontId="30" fillId="0" borderId="0" xfId="0" applyFont="1" applyAlignment="1">
      <alignment horizontal="right"/>
    </xf>
    <xf numFmtId="0" fontId="30" fillId="0" borderId="0" xfId="0" applyFont="1" applyAlignment="1">
      <alignment horizontal="center" vertical="center"/>
    </xf>
    <xf numFmtId="0" fontId="8" fillId="8" borderId="31" xfId="0" applyFont="1" applyFill="1" applyBorder="1" applyAlignment="1">
      <alignment horizontal="center" vertical="center"/>
    </xf>
    <xf numFmtId="0" fontId="0" fillId="8" borderId="0" xfId="0" quotePrefix="1" applyFill="1" applyBorder="1" applyAlignment="1">
      <alignment horizontal="left" wrapText="1"/>
    </xf>
    <xf numFmtId="43" fontId="8" fillId="9" borderId="22" xfId="3" applyFont="1" applyFill="1" applyBorder="1" applyAlignment="1">
      <alignment horizontal="center"/>
    </xf>
    <xf numFmtId="43" fontId="8" fillId="9" borderId="92" xfId="3" applyFont="1" applyFill="1" applyBorder="1" applyAlignment="1">
      <alignment horizontal="center"/>
    </xf>
    <xf numFmtId="43" fontId="8" fillId="9" borderId="29" xfId="3" applyFont="1" applyFill="1" applyBorder="1" applyAlignment="1">
      <alignment horizontal="center"/>
    </xf>
    <xf numFmtId="43" fontId="8" fillId="9" borderId="26" xfId="3" applyFont="1" applyFill="1" applyBorder="1" applyAlignment="1">
      <alignment horizontal="center"/>
    </xf>
    <xf numFmtId="0" fontId="19" fillId="9" borderId="29" xfId="3" applyNumberFormat="1" applyFont="1" applyFill="1" applyBorder="1" applyAlignment="1" applyProtection="1">
      <alignment horizontal="center" vertical="center"/>
    </xf>
    <xf numFmtId="0" fontId="19" fillId="9" borderId="26" xfId="3" applyNumberFormat="1" applyFont="1" applyFill="1" applyBorder="1" applyAlignment="1" applyProtection="1">
      <alignment horizontal="center" vertical="center"/>
    </xf>
    <xf numFmtId="0" fontId="8" fillId="9" borderId="35" xfId="6" applyNumberFormat="1" applyFont="1" applyFill="1" applyBorder="1" applyAlignment="1">
      <alignment horizontal="center"/>
    </xf>
    <xf numFmtId="0" fontId="8" fillId="9" borderId="36" xfId="6" applyNumberFormat="1" applyFont="1" applyFill="1" applyBorder="1" applyAlignment="1">
      <alignment horizontal="center"/>
    </xf>
    <xf numFmtId="0" fontId="8" fillId="9" borderId="37" xfId="6" applyNumberFormat="1" applyFont="1" applyFill="1" applyBorder="1" applyAlignment="1">
      <alignment horizontal="center"/>
    </xf>
    <xf numFmtId="2" fontId="8" fillId="9" borderId="22" xfId="6" applyNumberFormat="1" applyFont="1" applyFill="1" applyBorder="1" applyAlignment="1">
      <alignment horizontal="center"/>
    </xf>
    <xf numFmtId="2" fontId="8" fillId="9" borderId="92" xfId="6" applyNumberFormat="1" applyFont="1" applyFill="1" applyBorder="1" applyAlignment="1">
      <alignment horizontal="center"/>
    </xf>
    <xf numFmtId="2" fontId="8" fillId="9" borderId="28" xfId="6" applyNumberFormat="1" applyFont="1" applyFill="1" applyBorder="1" applyAlignment="1">
      <alignment horizontal="center"/>
    </xf>
    <xf numFmtId="2" fontId="8" fillId="9" borderId="24" xfId="6" applyNumberFormat="1" applyFont="1" applyFill="1" applyBorder="1" applyAlignment="1">
      <alignment horizontal="center"/>
    </xf>
    <xf numFmtId="2" fontId="19" fillId="9" borderId="29" xfId="0" applyNumberFormat="1" applyFont="1" applyFill="1" applyBorder="1" applyAlignment="1" applyProtection="1">
      <alignment horizontal="center" vertical="center"/>
    </xf>
    <xf numFmtId="2" fontId="19" fillId="9" borderId="26" xfId="0" applyNumberFormat="1" applyFont="1" applyFill="1" applyBorder="1" applyAlignment="1" applyProtection="1">
      <alignment horizontal="center" vertical="center"/>
    </xf>
    <xf numFmtId="2" fontId="8" fillId="9" borderId="29" xfId="6" applyNumberFormat="1" applyFont="1" applyFill="1" applyBorder="1" applyAlignment="1">
      <alignment horizontal="center"/>
    </xf>
    <xf numFmtId="2" fontId="8" fillId="9" borderId="26" xfId="6" applyNumberFormat="1" applyFont="1" applyFill="1" applyBorder="1" applyAlignment="1">
      <alignment horizontal="center"/>
    </xf>
    <xf numFmtId="0" fontId="0" fillId="3" borderId="0" xfId="0" applyFill="1" applyBorder="1" applyAlignment="1">
      <alignment horizontal="left" vertical="center"/>
    </xf>
    <xf numFmtId="0" fontId="0" fillId="3" borderId="0" xfId="0" quotePrefix="1" applyFill="1" applyBorder="1" applyAlignment="1">
      <alignment horizontal="center"/>
    </xf>
    <xf numFmtId="3" fontId="29" fillId="5" borderId="39" xfId="0" applyNumberFormat="1" applyFont="1" applyFill="1" applyBorder="1" applyAlignment="1" applyProtection="1">
      <alignment horizontal="right" vertical="center" wrapText="1"/>
    </xf>
    <xf numFmtId="0" fontId="26" fillId="3" borderId="0" xfId="2" applyNumberFormat="1" applyFont="1" applyFill="1" applyBorder="1" applyAlignment="1" applyProtection="1">
      <alignment horizontal="left" vertical="center" wrapText="1"/>
    </xf>
    <xf numFmtId="0" fontId="25" fillId="4" borderId="0" xfId="2" applyNumberFormat="1" applyFont="1" applyFill="1" applyBorder="1" applyAlignment="1" applyProtection="1">
      <alignment horizontal="left" vertical="center" wrapText="1"/>
    </xf>
  </cellXfs>
  <cellStyles count="8">
    <cellStyle name="Euro" xfId="1" xr:uid="{00000000-0005-0000-0000-000000000000}"/>
    <cellStyle name="Hipervínculo" xfId="2" builtinId="8"/>
    <cellStyle name="Millares" xfId="3" builtinId="3"/>
    <cellStyle name="Moneda" xfId="4" builtinId="4"/>
    <cellStyle name="Normal" xfId="0" builtinId="0"/>
    <cellStyle name="Normal 2" xfId="5" xr:uid="{00000000-0005-0000-0000-000005000000}"/>
    <cellStyle name="Porcentaje" xfId="6" builtinId="5"/>
    <cellStyle name="Porcentual 2" xfId="7" xr:uid="{00000000-0005-0000-0000-000007000000}"/>
  </cellStyles>
  <dxfs count="255">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
      <font>
        <condense val="0"/>
        <extend val="0"/>
        <color indexed="12"/>
      </font>
    </dxf>
    <dxf>
      <font>
        <condense val="0"/>
        <extend val="0"/>
        <color indexed="8"/>
      </font>
    </dxf>
    <dxf>
      <font>
        <condense val="0"/>
        <extend val="0"/>
        <color indexed="10"/>
      </font>
    </dxf>
  </dxfs>
  <tableStyles count="0" defaultTableStyle="TableStyleMedium9" defaultPivotStyle="PivotStyleLight16"/>
  <colors>
    <mruColors>
      <color rgb="FFFF66CC"/>
      <color rgb="FFFFFFCC"/>
      <color rgb="FFFFFF99"/>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1'!$C$138</c:f>
          <c:strCache>
            <c:ptCount val="1"/>
            <c:pt idx="0">
              <c:v>Gráfico Masas Patrimoniales</c:v>
            </c:pt>
          </c:strCache>
        </c:strRef>
      </c:tx>
      <c:overlay val="0"/>
      <c:txPr>
        <a:bodyPr/>
        <a:lstStyle/>
        <a:p>
          <a:pPr>
            <a:defRPr/>
          </a:pPr>
          <a:endParaRPr lang="es-ES"/>
        </a:p>
      </c:txPr>
    </c:title>
    <c:autoTitleDeleted val="0"/>
    <c:plotArea>
      <c:layout/>
      <c:barChart>
        <c:barDir val="col"/>
        <c:grouping val="clustered"/>
        <c:varyColors val="0"/>
        <c:ser>
          <c:idx val="0"/>
          <c:order val="0"/>
          <c:tx>
            <c:strRef>
              <c:f>'Solucion 1'!$C$122</c:f>
              <c:strCache>
                <c:ptCount val="1"/>
                <c:pt idx="0">
                  <c:v>ACTIVO CORRIENTE</c:v>
                </c:pt>
              </c:strCache>
            </c:strRef>
          </c:tx>
          <c:invertIfNegative val="0"/>
          <c:cat>
            <c:numRef>
              <c:f>'Solucion 1'!$D$121:$I$121</c:f>
              <c:numCache>
                <c:formatCode>General</c:formatCode>
                <c:ptCount val="6"/>
                <c:pt idx="0">
                  <c:v>2020</c:v>
                </c:pt>
                <c:pt idx="1">
                  <c:v>2021</c:v>
                </c:pt>
                <c:pt idx="2">
                  <c:v>2022</c:v>
                </c:pt>
                <c:pt idx="3">
                  <c:v>2023</c:v>
                </c:pt>
                <c:pt idx="4">
                  <c:v>2024</c:v>
                </c:pt>
                <c:pt idx="5">
                  <c:v>2025</c:v>
                </c:pt>
              </c:numCache>
            </c:numRef>
          </c:cat>
          <c:val>
            <c:numRef>
              <c:f>'Solucion 1'!$D$122:$I$122</c:f>
              <c:numCache>
                <c:formatCode>#,##0_ ;[Red]\-#,##0\ </c:formatCode>
                <c:ptCount val="6"/>
                <c:pt idx="0">
                  <c:v>123786</c:v>
                </c:pt>
                <c:pt idx="1">
                  <c:v>174488</c:v>
                </c:pt>
                <c:pt idx="2">
                  <c:v>229346</c:v>
                </c:pt>
                <c:pt idx="3">
                  <c:v>327816</c:v>
                </c:pt>
                <c:pt idx="4">
                  <c:v>359337</c:v>
                </c:pt>
                <c:pt idx="5">
                  <c:v>430283.59999999404</c:v>
                </c:pt>
              </c:numCache>
            </c:numRef>
          </c:val>
          <c:extLst>
            <c:ext xmlns:c16="http://schemas.microsoft.com/office/drawing/2014/chart" uri="{C3380CC4-5D6E-409C-BE32-E72D297353CC}">
              <c16:uniqueId val="{00000000-F482-407F-B54A-D60BB2355379}"/>
            </c:ext>
          </c:extLst>
        </c:ser>
        <c:ser>
          <c:idx val="1"/>
          <c:order val="1"/>
          <c:tx>
            <c:strRef>
              <c:f>'Solucion 1'!$C$124</c:f>
              <c:strCache>
                <c:ptCount val="1"/>
                <c:pt idx="0">
                  <c:v>PASIVO CORRIENTE</c:v>
                </c:pt>
              </c:strCache>
            </c:strRef>
          </c:tx>
          <c:invertIfNegative val="0"/>
          <c:cat>
            <c:numRef>
              <c:f>'Solucion 1'!$D$121:$I$121</c:f>
              <c:numCache>
                <c:formatCode>General</c:formatCode>
                <c:ptCount val="6"/>
                <c:pt idx="0">
                  <c:v>2020</c:v>
                </c:pt>
                <c:pt idx="1">
                  <c:v>2021</c:v>
                </c:pt>
                <c:pt idx="2">
                  <c:v>2022</c:v>
                </c:pt>
                <c:pt idx="3">
                  <c:v>2023</c:v>
                </c:pt>
                <c:pt idx="4">
                  <c:v>2024</c:v>
                </c:pt>
                <c:pt idx="5">
                  <c:v>2025</c:v>
                </c:pt>
              </c:numCache>
            </c:numRef>
          </c:cat>
          <c:val>
            <c:numRef>
              <c:f>'Solucion 1'!$D$124:$I$124</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F482-407F-B54A-D60BB2355379}"/>
            </c:ext>
          </c:extLst>
        </c:ser>
        <c:dLbls>
          <c:showLegendKey val="0"/>
          <c:showVal val="0"/>
          <c:showCatName val="0"/>
          <c:showSerName val="0"/>
          <c:showPercent val="0"/>
          <c:showBubbleSize val="0"/>
        </c:dLbls>
        <c:gapWidth val="150"/>
        <c:axId val="423068416"/>
        <c:axId val="423069952"/>
      </c:barChart>
      <c:catAx>
        <c:axId val="423068416"/>
        <c:scaling>
          <c:orientation val="minMax"/>
        </c:scaling>
        <c:delete val="0"/>
        <c:axPos val="b"/>
        <c:numFmt formatCode="General" sourceLinked="1"/>
        <c:majorTickMark val="out"/>
        <c:minorTickMark val="none"/>
        <c:tickLblPos val="nextTo"/>
        <c:crossAx val="423069952"/>
        <c:crosses val="autoZero"/>
        <c:auto val="1"/>
        <c:lblAlgn val="ctr"/>
        <c:lblOffset val="100"/>
        <c:noMultiLvlLbl val="0"/>
      </c:catAx>
      <c:valAx>
        <c:axId val="423069952"/>
        <c:scaling>
          <c:orientation val="minMax"/>
        </c:scaling>
        <c:delete val="0"/>
        <c:axPos val="l"/>
        <c:majorGridlines/>
        <c:numFmt formatCode="#,##0_ ;[Red]\-#,##0\ " sourceLinked="1"/>
        <c:majorTickMark val="out"/>
        <c:minorTickMark val="none"/>
        <c:tickLblPos val="nextTo"/>
        <c:crossAx val="423068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 Económica</a:t>
            </a:r>
          </a:p>
        </c:rich>
      </c:tx>
      <c:overlay val="0"/>
    </c:title>
    <c:autoTitleDeleted val="0"/>
    <c:plotArea>
      <c:layout/>
      <c:lineChart>
        <c:grouping val="standard"/>
        <c:varyColors val="0"/>
        <c:ser>
          <c:idx val="0"/>
          <c:order val="0"/>
          <c:tx>
            <c:strRef>
              <c:f>'Enunciado 2'!$C$143</c:f>
              <c:strCache>
                <c:ptCount val="1"/>
                <c:pt idx="0">
                  <c:v>Empresa</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2'!$D$143:$I$143</c:f>
              <c:numCache>
                <c:formatCode>0.00%</c:formatCode>
                <c:ptCount val="6"/>
                <c:pt idx="5">
                  <c:v>0</c:v>
                </c:pt>
              </c:numCache>
            </c:numRef>
          </c:val>
          <c:smooth val="0"/>
          <c:extLst>
            <c:ext xmlns:c16="http://schemas.microsoft.com/office/drawing/2014/chart" uri="{C3380CC4-5D6E-409C-BE32-E72D297353CC}">
              <c16:uniqueId val="{00000000-3B46-49AC-9C0A-ED6FEF908F4A}"/>
            </c:ext>
          </c:extLst>
        </c:ser>
        <c:ser>
          <c:idx val="1"/>
          <c:order val="1"/>
          <c:tx>
            <c:strRef>
              <c:f>'Enunciado 2'!$C$144</c:f>
              <c:strCache>
                <c:ptCount val="1"/>
                <c:pt idx="0">
                  <c:v>Sector</c:v>
                </c:pt>
              </c:strCache>
            </c:strRef>
          </c:tx>
          <c:marker>
            <c:symbol val="none"/>
          </c:marker>
          <c:val>
            <c:numRef>
              <c:f>'Enunciado 2'!$D$144:$I$144</c:f>
              <c:numCache>
                <c:formatCode>0.00%</c:formatCode>
                <c:ptCount val="6"/>
                <c:pt idx="5">
                  <c:v>0</c:v>
                </c:pt>
              </c:numCache>
            </c:numRef>
          </c:val>
          <c:smooth val="0"/>
          <c:extLst>
            <c:ext xmlns:c16="http://schemas.microsoft.com/office/drawing/2014/chart" uri="{C3380CC4-5D6E-409C-BE32-E72D297353CC}">
              <c16:uniqueId val="{00000001-3B46-49AC-9C0A-ED6FEF908F4A}"/>
            </c:ext>
          </c:extLst>
        </c:ser>
        <c:dLbls>
          <c:showLegendKey val="0"/>
          <c:showVal val="0"/>
          <c:showCatName val="0"/>
          <c:showSerName val="0"/>
          <c:showPercent val="0"/>
          <c:showBubbleSize val="0"/>
        </c:dLbls>
        <c:smooth val="0"/>
        <c:axId val="285289088"/>
        <c:axId val="285294976"/>
      </c:lineChart>
      <c:catAx>
        <c:axId val="285289088"/>
        <c:scaling>
          <c:orientation val="minMax"/>
        </c:scaling>
        <c:delete val="0"/>
        <c:axPos val="b"/>
        <c:numFmt formatCode="General" sourceLinked="1"/>
        <c:majorTickMark val="none"/>
        <c:minorTickMark val="none"/>
        <c:tickLblPos val="nextTo"/>
        <c:crossAx val="285294976"/>
        <c:crosses val="autoZero"/>
        <c:auto val="1"/>
        <c:lblAlgn val="ctr"/>
        <c:lblOffset val="100"/>
        <c:noMultiLvlLbl val="0"/>
      </c:catAx>
      <c:valAx>
        <c:axId val="285294976"/>
        <c:scaling>
          <c:orientation val="minMax"/>
        </c:scaling>
        <c:delete val="0"/>
        <c:axPos val="l"/>
        <c:majorGridlines/>
        <c:numFmt formatCode="0.00%" sourceLinked="1"/>
        <c:majorTickMark val="none"/>
        <c:minorTickMark val="none"/>
        <c:tickLblPos val="nextTo"/>
        <c:crossAx val="2852890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'Enunciado 2'!$C$52</c:f>
              <c:strCache>
                <c:ptCount val="1"/>
                <c:pt idx="0">
                  <c:v>II Existencias</c:v>
                </c:pt>
              </c:strCache>
            </c:strRef>
          </c:tx>
          <c:invertIfNegative val="0"/>
          <c:val>
            <c:numRef>
              <c:f>'Enunciado 2'!$D$52:$I$52</c:f>
              <c:numCache>
                <c:formatCode>#,##0_ ;[Red]\-#,##0\ </c:formatCode>
                <c:ptCount val="6"/>
                <c:pt idx="0">
                  <c:v>84007</c:v>
                </c:pt>
                <c:pt idx="1">
                  <c:v>101045</c:v>
                </c:pt>
                <c:pt idx="2">
                  <c:v>140367</c:v>
                </c:pt>
                <c:pt idx="3">
                  <c:v>177091</c:v>
                </c:pt>
                <c:pt idx="4">
                  <c:v>247911</c:v>
                </c:pt>
              </c:numCache>
            </c:numRef>
          </c:val>
          <c:extLst>
            <c:ext xmlns:c16="http://schemas.microsoft.com/office/drawing/2014/chart" uri="{C3380CC4-5D6E-409C-BE32-E72D297353CC}">
              <c16:uniqueId val="{00000000-BC6D-4798-BE25-EA2877EC5447}"/>
            </c:ext>
          </c:extLst>
        </c:ser>
        <c:ser>
          <c:idx val="1"/>
          <c:order val="1"/>
          <c:tx>
            <c:strRef>
              <c:f>'Enunciado 2'!$C$53</c:f>
              <c:strCache>
                <c:ptCount val="1"/>
                <c:pt idx="0">
                  <c:v>III Deudores comerciales y otras cuentas a cobrar</c:v>
                </c:pt>
              </c:strCache>
            </c:strRef>
          </c:tx>
          <c:invertIfNegative val="0"/>
          <c:val>
            <c:numRef>
              <c:f>'Enunciado 2'!$D$53:$I$53</c:f>
              <c:numCache>
                <c:formatCode>#,##0_ ;[Red]\-#,##0\ </c:formatCode>
                <c:ptCount val="6"/>
                <c:pt idx="0">
                  <c:v>39779</c:v>
                </c:pt>
                <c:pt idx="1">
                  <c:v>73444</c:v>
                </c:pt>
                <c:pt idx="2">
                  <c:v>88979</c:v>
                </c:pt>
                <c:pt idx="3">
                  <c:v>150725</c:v>
                </c:pt>
                <c:pt idx="4">
                  <c:v>111094</c:v>
                </c:pt>
              </c:numCache>
            </c:numRef>
          </c:val>
          <c:extLst>
            <c:ext xmlns:c16="http://schemas.microsoft.com/office/drawing/2014/chart" uri="{C3380CC4-5D6E-409C-BE32-E72D297353CC}">
              <c16:uniqueId val="{00000001-BC6D-4798-BE25-EA2877EC5447}"/>
            </c:ext>
          </c:extLst>
        </c:ser>
        <c:ser>
          <c:idx val="2"/>
          <c:order val="2"/>
          <c:tx>
            <c:strRef>
              <c:f>'Enunciado 2'!$C$55</c:f>
              <c:strCache>
                <c:ptCount val="1"/>
                <c:pt idx="0">
                  <c:v>V Inversiones financieras corto plazo</c:v>
                </c:pt>
              </c:strCache>
            </c:strRef>
          </c:tx>
          <c:invertIfNegative val="0"/>
          <c:val>
            <c:numRef>
              <c:f>'Enunciado 2'!$D$55:$H$55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BC6D-4798-BE25-EA2877EC5447}"/>
            </c:ext>
          </c:extLst>
        </c:ser>
        <c:ser>
          <c:idx val="3"/>
          <c:order val="3"/>
          <c:tx>
            <c:strRef>
              <c:f>'Enunciado 2'!$C$57</c:f>
              <c:strCache>
                <c:ptCount val="1"/>
                <c:pt idx="0">
                  <c:v>VII Efectivo y otros activos líquidos equivalentes</c:v>
                </c:pt>
              </c:strCache>
            </c:strRef>
          </c:tx>
          <c:invertIfNegative val="0"/>
          <c:val>
            <c:numRef>
              <c:f>'Enunciado 2'!$D$57:$I$57</c:f>
              <c:numCache>
                <c:formatCode>#,##0_ ;[Red]\-#,##0\ </c:formatCode>
                <c:ptCount val="6"/>
                <c:pt idx="0">
                  <c:v>0</c:v>
                </c:pt>
                <c:pt idx="1">
                  <c:v>-1</c:v>
                </c:pt>
                <c:pt idx="2">
                  <c:v>0</c:v>
                </c:pt>
                <c:pt idx="3">
                  <c:v>0</c:v>
                </c:pt>
                <c:pt idx="4">
                  <c:v>332</c:v>
                </c:pt>
              </c:numCache>
            </c:numRef>
          </c:val>
          <c:extLst>
            <c:ext xmlns:c16="http://schemas.microsoft.com/office/drawing/2014/chart" uri="{C3380CC4-5D6E-409C-BE32-E72D297353CC}">
              <c16:uniqueId val="{00000003-BC6D-4798-BE25-EA2877EC5447}"/>
            </c:ext>
          </c:extLst>
        </c:ser>
        <c:ser>
          <c:idx val="4"/>
          <c:order val="4"/>
          <c:tx>
            <c:strRef>
              <c:f>'Enunciado 2'!$C$55</c:f>
              <c:strCache>
                <c:ptCount val="1"/>
                <c:pt idx="0">
                  <c:v>V Inversiones financieras corto plazo</c:v>
                </c:pt>
              </c:strCache>
            </c:strRef>
          </c:tx>
          <c:invertIfNegative val="0"/>
          <c:val>
            <c:numRef>
              <c:f>'Enunciado 2'!$D$55:$I$55</c:f>
              <c:numCache>
                <c:formatCode>#,##0_ ;[Red]\-#,##0\ </c:formatCode>
                <c:ptCount val="6"/>
                <c:pt idx="0">
                  <c:v>0</c:v>
                </c:pt>
                <c:pt idx="1">
                  <c:v>0</c:v>
                </c:pt>
                <c:pt idx="2">
                  <c:v>0</c:v>
                </c:pt>
                <c:pt idx="3">
                  <c:v>0</c:v>
                </c:pt>
                <c:pt idx="4">
                  <c:v>0</c:v>
                </c:pt>
              </c:numCache>
            </c:numRef>
          </c:val>
          <c:extLst>
            <c:ext xmlns:c16="http://schemas.microsoft.com/office/drawing/2014/chart" uri="{C3380CC4-5D6E-409C-BE32-E72D297353CC}">
              <c16:uniqueId val="{00000004-BC6D-4798-BE25-EA2877EC5447}"/>
            </c:ext>
          </c:extLst>
        </c:ser>
        <c:dLbls>
          <c:showLegendKey val="0"/>
          <c:showVal val="0"/>
          <c:showCatName val="0"/>
          <c:showSerName val="0"/>
          <c:showPercent val="0"/>
          <c:showBubbleSize val="0"/>
        </c:dLbls>
        <c:gapWidth val="150"/>
        <c:overlap val="100"/>
        <c:axId val="285341568"/>
        <c:axId val="285343104"/>
      </c:barChart>
      <c:catAx>
        <c:axId val="285341568"/>
        <c:scaling>
          <c:orientation val="minMax"/>
        </c:scaling>
        <c:delete val="0"/>
        <c:axPos val="b"/>
        <c:numFmt formatCode="General" sourceLinked="1"/>
        <c:majorTickMark val="out"/>
        <c:minorTickMark val="none"/>
        <c:tickLblPos val="nextTo"/>
        <c:crossAx val="285343104"/>
        <c:crosses val="autoZero"/>
        <c:auto val="1"/>
        <c:lblAlgn val="ctr"/>
        <c:lblOffset val="100"/>
        <c:noMultiLvlLbl val="0"/>
      </c:catAx>
      <c:valAx>
        <c:axId val="285343104"/>
        <c:scaling>
          <c:orientation val="minMax"/>
        </c:scaling>
        <c:delete val="0"/>
        <c:axPos val="l"/>
        <c:majorGridlines/>
        <c:numFmt formatCode="#,##0_ ;[Red]\-#,##0\ " sourceLinked="1"/>
        <c:majorTickMark val="out"/>
        <c:minorTickMark val="none"/>
        <c:tickLblPos val="nextTo"/>
        <c:crossAx val="285341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'Enunciado 2'!$C$50</c:f>
              <c:strCache>
                <c:ptCount val="1"/>
                <c:pt idx="0">
                  <c:v>B) ACTIVO CORRIENTE</c:v>
                </c:pt>
              </c:strCache>
            </c:strRef>
          </c:tx>
          <c:invertIfNegative val="0"/>
          <c:val>
            <c:numRef>
              <c:f>'Enunciado 2'!$D$50:$I$50</c:f>
              <c:numCache>
                <c:formatCode>#,##0_ ;[Red]\-#,##0\ </c:formatCode>
                <c:ptCount val="6"/>
                <c:pt idx="0">
                  <c:v>123786</c:v>
                </c:pt>
                <c:pt idx="1">
                  <c:v>174488</c:v>
                </c:pt>
                <c:pt idx="2">
                  <c:v>229346</c:v>
                </c:pt>
                <c:pt idx="3">
                  <c:v>327816</c:v>
                </c:pt>
                <c:pt idx="4">
                  <c:v>359337</c:v>
                </c:pt>
              </c:numCache>
            </c:numRef>
          </c:val>
          <c:extLst>
            <c:ext xmlns:c16="http://schemas.microsoft.com/office/drawing/2014/chart" uri="{C3380CC4-5D6E-409C-BE32-E72D297353CC}">
              <c16:uniqueId val="{00000000-7FAB-45E7-9D44-7B5221B0D31D}"/>
            </c:ext>
          </c:extLst>
        </c:ser>
        <c:ser>
          <c:idx val="1"/>
          <c:order val="1"/>
          <c:tx>
            <c:strRef>
              <c:f>'Enunciado 2'!$C$79</c:f>
              <c:strCache>
                <c:ptCount val="1"/>
                <c:pt idx="0">
                  <c:v>C) PASIVO CORRIENTE</c:v>
                </c:pt>
              </c:strCache>
            </c:strRef>
          </c:tx>
          <c:invertIfNegative val="0"/>
          <c:val>
            <c:numRef>
              <c:f>'Enunciado 2'!$D$79:$I$79</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7FAB-45E7-9D44-7B5221B0D31D}"/>
            </c:ext>
          </c:extLst>
        </c:ser>
        <c:dLbls>
          <c:showLegendKey val="0"/>
          <c:showVal val="0"/>
          <c:showCatName val="0"/>
          <c:showSerName val="0"/>
          <c:showPercent val="0"/>
          <c:showBubbleSize val="0"/>
        </c:dLbls>
        <c:gapWidth val="150"/>
        <c:axId val="285233920"/>
        <c:axId val="285235456"/>
      </c:barChart>
      <c:catAx>
        <c:axId val="285233920"/>
        <c:scaling>
          <c:orientation val="minMax"/>
        </c:scaling>
        <c:delete val="0"/>
        <c:axPos val="b"/>
        <c:numFmt formatCode="General" sourceLinked="1"/>
        <c:majorTickMark val="out"/>
        <c:minorTickMark val="none"/>
        <c:tickLblPos val="nextTo"/>
        <c:crossAx val="285235456"/>
        <c:crosses val="autoZero"/>
        <c:auto val="1"/>
        <c:lblAlgn val="ctr"/>
        <c:lblOffset val="100"/>
        <c:noMultiLvlLbl val="0"/>
      </c:catAx>
      <c:valAx>
        <c:axId val="285235456"/>
        <c:scaling>
          <c:orientation val="minMax"/>
        </c:scaling>
        <c:delete val="0"/>
        <c:axPos val="l"/>
        <c:majorGridlines/>
        <c:numFmt formatCode="#,##0_ ;[Red]\-#,##0\ " sourceLinked="1"/>
        <c:majorTickMark val="out"/>
        <c:minorTickMark val="none"/>
        <c:tickLblPos val="nextTo"/>
        <c:crossAx val="2852339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2"/>
          <c:order val="0"/>
          <c:tx>
            <c:strRef>
              <c:f>'Enunciado 2'!$C$206</c:f>
              <c:strCache>
                <c:ptCount val="1"/>
                <c:pt idx="0">
                  <c:v>Fondo de maniobra</c:v>
                </c:pt>
              </c:strCache>
            </c:strRef>
          </c:tx>
          <c:invertIfNegative val="0"/>
          <c:cat>
            <c:strRef>
              <c:f>'Enunciado 2'!$D$206:$I$206</c:f>
              <c:strCache>
                <c:ptCount val="6"/>
                <c:pt idx="0">
                  <c:v>2020</c:v>
                </c:pt>
                <c:pt idx="1">
                  <c:v>2021</c:v>
                </c:pt>
                <c:pt idx="2">
                  <c:v>2022</c:v>
                </c:pt>
                <c:pt idx="3">
                  <c:v>2023</c:v>
                </c:pt>
                <c:pt idx="4">
                  <c:v>2024</c:v>
                </c:pt>
                <c:pt idx="5">
                  <c:v>Tendencia</c:v>
                </c:pt>
              </c:strCache>
            </c:strRef>
          </c:cat>
          <c:val>
            <c:numRef>
              <c:f>'Enunciado 2'!$D$207:$I$207</c:f>
              <c:numCache>
                <c:formatCode>#,##0_ ;[Red]\-#,##0\ </c:formatCode>
                <c:ptCount val="6"/>
                <c:pt idx="5">
                  <c:v>0</c:v>
                </c:pt>
              </c:numCache>
            </c:numRef>
          </c:val>
          <c:extLst>
            <c:ext xmlns:c16="http://schemas.microsoft.com/office/drawing/2014/chart" uri="{C3380CC4-5D6E-409C-BE32-E72D297353CC}">
              <c16:uniqueId val="{00000000-6BDF-4EA2-A879-2B5492901EDE}"/>
            </c:ext>
          </c:extLst>
        </c:ser>
        <c:dLbls>
          <c:showLegendKey val="0"/>
          <c:showVal val="0"/>
          <c:showCatName val="0"/>
          <c:showSerName val="0"/>
          <c:showPercent val="0"/>
          <c:showBubbleSize val="0"/>
        </c:dLbls>
        <c:gapWidth val="150"/>
        <c:axId val="285264128"/>
        <c:axId val="187633664"/>
      </c:barChart>
      <c:catAx>
        <c:axId val="285264128"/>
        <c:scaling>
          <c:orientation val="minMax"/>
        </c:scaling>
        <c:delete val="0"/>
        <c:axPos val="b"/>
        <c:numFmt formatCode="General" sourceLinked="1"/>
        <c:majorTickMark val="out"/>
        <c:minorTickMark val="none"/>
        <c:tickLblPos val="nextTo"/>
        <c:crossAx val="187633664"/>
        <c:crosses val="autoZero"/>
        <c:auto val="1"/>
        <c:lblAlgn val="ctr"/>
        <c:lblOffset val="100"/>
        <c:noMultiLvlLbl val="0"/>
      </c:catAx>
      <c:valAx>
        <c:axId val="187633664"/>
        <c:scaling>
          <c:orientation val="minMax"/>
        </c:scaling>
        <c:delete val="0"/>
        <c:axPos val="l"/>
        <c:majorGridlines/>
        <c:numFmt formatCode="#,##0_ ;[Red]\-#,##0\ " sourceLinked="1"/>
        <c:majorTickMark val="out"/>
        <c:minorTickMark val="none"/>
        <c:tickLblPos val="nextTo"/>
        <c:crossAx val="285264128"/>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'Enunciado 2'!$C$50</c:f>
              <c:strCache>
                <c:ptCount val="1"/>
                <c:pt idx="0">
                  <c:v>B) ACTIVO CORRIENTE</c:v>
                </c:pt>
              </c:strCache>
            </c:strRef>
          </c:tx>
          <c:invertIfNegative val="0"/>
          <c:val>
            <c:numRef>
              <c:f>'Enunciado 2'!$D$50:$I$50</c:f>
              <c:numCache>
                <c:formatCode>#,##0_ ;[Red]\-#,##0\ </c:formatCode>
                <c:ptCount val="6"/>
                <c:pt idx="0">
                  <c:v>123786</c:v>
                </c:pt>
                <c:pt idx="1">
                  <c:v>174488</c:v>
                </c:pt>
                <c:pt idx="2">
                  <c:v>229346</c:v>
                </c:pt>
                <c:pt idx="3">
                  <c:v>327816</c:v>
                </c:pt>
                <c:pt idx="4">
                  <c:v>359337</c:v>
                </c:pt>
              </c:numCache>
            </c:numRef>
          </c:val>
          <c:extLst>
            <c:ext xmlns:c16="http://schemas.microsoft.com/office/drawing/2014/chart" uri="{C3380CC4-5D6E-409C-BE32-E72D297353CC}">
              <c16:uniqueId val="{00000000-8982-4ADC-AA93-9EF153CDECF9}"/>
            </c:ext>
          </c:extLst>
        </c:ser>
        <c:ser>
          <c:idx val="1"/>
          <c:order val="1"/>
          <c:tx>
            <c:strRef>
              <c:f>'Enunciado 2'!$C$79</c:f>
              <c:strCache>
                <c:ptCount val="1"/>
                <c:pt idx="0">
                  <c:v>C) PASIVO CORRIENTE</c:v>
                </c:pt>
              </c:strCache>
            </c:strRef>
          </c:tx>
          <c:invertIfNegative val="0"/>
          <c:val>
            <c:numRef>
              <c:f>'Enunciado 2'!$D$79:$I$79</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8982-4ADC-AA93-9EF153CDECF9}"/>
            </c:ext>
          </c:extLst>
        </c:ser>
        <c:dLbls>
          <c:showLegendKey val="0"/>
          <c:showVal val="0"/>
          <c:showCatName val="0"/>
          <c:showSerName val="0"/>
          <c:showPercent val="0"/>
          <c:showBubbleSize val="0"/>
        </c:dLbls>
        <c:gapWidth val="150"/>
        <c:overlap val="100"/>
        <c:axId val="187651200"/>
        <c:axId val="187652736"/>
      </c:barChart>
      <c:catAx>
        <c:axId val="187651200"/>
        <c:scaling>
          <c:orientation val="minMax"/>
        </c:scaling>
        <c:delete val="0"/>
        <c:axPos val="b"/>
        <c:numFmt formatCode="General" sourceLinked="1"/>
        <c:majorTickMark val="out"/>
        <c:minorTickMark val="none"/>
        <c:tickLblPos val="nextTo"/>
        <c:crossAx val="187652736"/>
        <c:crosses val="autoZero"/>
        <c:auto val="1"/>
        <c:lblAlgn val="ctr"/>
        <c:lblOffset val="100"/>
        <c:noMultiLvlLbl val="0"/>
      </c:catAx>
      <c:valAx>
        <c:axId val="187652736"/>
        <c:scaling>
          <c:orientation val="minMax"/>
        </c:scaling>
        <c:delete val="0"/>
        <c:axPos val="l"/>
        <c:majorGridlines/>
        <c:numFmt formatCode="0%" sourceLinked="1"/>
        <c:majorTickMark val="out"/>
        <c:minorTickMark val="none"/>
        <c:tickLblPos val="nextTo"/>
        <c:crossAx val="1876512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 Financiera</a:t>
            </a:r>
          </a:p>
        </c:rich>
      </c:tx>
      <c:overlay val="0"/>
    </c:title>
    <c:autoTitleDeleted val="0"/>
    <c:plotArea>
      <c:layout/>
      <c:lineChart>
        <c:grouping val="standard"/>
        <c:varyColors val="0"/>
        <c:ser>
          <c:idx val="0"/>
          <c:order val="0"/>
          <c:tx>
            <c:strRef>
              <c:f>'Enunciado 2'!$C$179</c:f>
              <c:strCache>
                <c:ptCount val="1"/>
                <c:pt idx="0">
                  <c:v>Empresa</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2'!$D$179:$I$179</c:f>
              <c:numCache>
                <c:formatCode>0.00%</c:formatCode>
                <c:ptCount val="6"/>
                <c:pt idx="5">
                  <c:v>0</c:v>
                </c:pt>
              </c:numCache>
            </c:numRef>
          </c:val>
          <c:smooth val="0"/>
          <c:extLst>
            <c:ext xmlns:c16="http://schemas.microsoft.com/office/drawing/2014/chart" uri="{C3380CC4-5D6E-409C-BE32-E72D297353CC}">
              <c16:uniqueId val="{00000000-B9C0-46F5-9F3D-7088FF7BBCD4}"/>
            </c:ext>
          </c:extLst>
        </c:ser>
        <c:ser>
          <c:idx val="1"/>
          <c:order val="1"/>
          <c:tx>
            <c:strRef>
              <c:f>'Enunciado 2'!$C$180</c:f>
              <c:strCache>
                <c:ptCount val="1"/>
                <c:pt idx="0">
                  <c:v>Sector</c:v>
                </c:pt>
              </c:strCache>
            </c:strRef>
          </c:tx>
          <c:marker>
            <c:symbol val="none"/>
          </c:marker>
          <c:val>
            <c:numRef>
              <c:f>'Enunciado 2'!$D$180:$I$180</c:f>
              <c:numCache>
                <c:formatCode>0.00%</c:formatCode>
                <c:ptCount val="6"/>
                <c:pt idx="5">
                  <c:v>0</c:v>
                </c:pt>
              </c:numCache>
            </c:numRef>
          </c:val>
          <c:smooth val="0"/>
          <c:extLst>
            <c:ext xmlns:c16="http://schemas.microsoft.com/office/drawing/2014/chart" uri="{C3380CC4-5D6E-409C-BE32-E72D297353CC}">
              <c16:uniqueId val="{00000001-B9C0-46F5-9F3D-7088FF7BBCD4}"/>
            </c:ext>
          </c:extLst>
        </c:ser>
        <c:dLbls>
          <c:showLegendKey val="0"/>
          <c:showVal val="0"/>
          <c:showCatName val="0"/>
          <c:showSerName val="0"/>
          <c:showPercent val="0"/>
          <c:showBubbleSize val="0"/>
        </c:dLbls>
        <c:smooth val="0"/>
        <c:axId val="285392896"/>
        <c:axId val="285394432"/>
      </c:lineChart>
      <c:catAx>
        <c:axId val="285392896"/>
        <c:scaling>
          <c:orientation val="minMax"/>
        </c:scaling>
        <c:delete val="0"/>
        <c:axPos val="b"/>
        <c:numFmt formatCode="General" sourceLinked="1"/>
        <c:majorTickMark val="none"/>
        <c:minorTickMark val="none"/>
        <c:tickLblPos val="nextTo"/>
        <c:crossAx val="285394432"/>
        <c:crosses val="autoZero"/>
        <c:auto val="1"/>
        <c:lblAlgn val="ctr"/>
        <c:lblOffset val="100"/>
        <c:noMultiLvlLbl val="0"/>
      </c:catAx>
      <c:valAx>
        <c:axId val="285394432"/>
        <c:scaling>
          <c:orientation val="minMax"/>
        </c:scaling>
        <c:delete val="0"/>
        <c:axPos val="l"/>
        <c:majorGridlines/>
        <c:numFmt formatCode="0.00%" sourceLinked="1"/>
        <c:majorTickMark val="none"/>
        <c:minorTickMark val="none"/>
        <c:tickLblPos val="nextTo"/>
        <c:crossAx val="285392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Coste medio por trabajador</a:t>
            </a:r>
          </a:p>
        </c:rich>
      </c:tx>
      <c:overlay val="0"/>
    </c:title>
    <c:autoTitleDeleted val="0"/>
    <c:plotArea>
      <c:layout/>
      <c:lineChart>
        <c:grouping val="standard"/>
        <c:varyColors val="0"/>
        <c:ser>
          <c:idx val="0"/>
          <c:order val="0"/>
          <c:tx>
            <c:strRef>
              <c:f>'Enunciado 2'!$C$456</c:f>
              <c:strCache>
                <c:ptCount val="1"/>
                <c:pt idx="0">
                  <c:v>Empresa</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2'!$D$456:$I$456</c:f>
              <c:numCache>
                <c:formatCode>#,##0\ "€"</c:formatCode>
                <c:ptCount val="6"/>
                <c:pt idx="0">
                  <c:v>31644.75</c:v>
                </c:pt>
                <c:pt idx="5" formatCode="#,##0_ ;[Red]\-#,##0\ ">
                  <c:v>0</c:v>
                </c:pt>
              </c:numCache>
            </c:numRef>
          </c:val>
          <c:smooth val="0"/>
          <c:extLst>
            <c:ext xmlns:c16="http://schemas.microsoft.com/office/drawing/2014/chart" uri="{C3380CC4-5D6E-409C-BE32-E72D297353CC}">
              <c16:uniqueId val="{00000000-7D7C-4BAD-9BAA-E8AA22BBD101}"/>
            </c:ext>
          </c:extLst>
        </c:ser>
        <c:ser>
          <c:idx val="1"/>
          <c:order val="1"/>
          <c:tx>
            <c:strRef>
              <c:f>'Enunciado 2'!$C$457</c:f>
              <c:strCache>
                <c:ptCount val="1"/>
                <c:pt idx="0">
                  <c:v>Sector</c:v>
                </c:pt>
              </c:strCache>
            </c:strRef>
          </c:tx>
          <c:marker>
            <c:symbol val="none"/>
          </c:marker>
          <c:val>
            <c:numRef>
              <c:f>'Enunciado 2'!$D$457:$I$457</c:f>
              <c:numCache>
                <c:formatCode>#,##0\ "€"</c:formatCode>
                <c:ptCount val="6"/>
                <c:pt idx="0">
                  <c:v>21785.693041409249</c:v>
                </c:pt>
                <c:pt idx="5" formatCode="#,##0_ ;[Red]\-#,##0\ ">
                  <c:v>0</c:v>
                </c:pt>
              </c:numCache>
            </c:numRef>
          </c:val>
          <c:smooth val="0"/>
          <c:extLst>
            <c:ext xmlns:c16="http://schemas.microsoft.com/office/drawing/2014/chart" uri="{C3380CC4-5D6E-409C-BE32-E72D297353CC}">
              <c16:uniqueId val="{00000001-7D7C-4BAD-9BAA-E8AA22BBD101}"/>
            </c:ext>
          </c:extLst>
        </c:ser>
        <c:dLbls>
          <c:showLegendKey val="0"/>
          <c:showVal val="0"/>
          <c:showCatName val="0"/>
          <c:showSerName val="0"/>
          <c:showPercent val="0"/>
          <c:showBubbleSize val="0"/>
        </c:dLbls>
        <c:smooth val="0"/>
        <c:axId val="187710464"/>
        <c:axId val="187724544"/>
      </c:lineChart>
      <c:catAx>
        <c:axId val="187710464"/>
        <c:scaling>
          <c:orientation val="minMax"/>
        </c:scaling>
        <c:delete val="0"/>
        <c:axPos val="b"/>
        <c:numFmt formatCode="General" sourceLinked="1"/>
        <c:majorTickMark val="none"/>
        <c:minorTickMark val="none"/>
        <c:tickLblPos val="nextTo"/>
        <c:crossAx val="187724544"/>
        <c:crosses val="autoZero"/>
        <c:auto val="1"/>
        <c:lblAlgn val="ctr"/>
        <c:lblOffset val="100"/>
        <c:noMultiLvlLbl val="0"/>
      </c:catAx>
      <c:valAx>
        <c:axId val="187724544"/>
        <c:scaling>
          <c:orientation val="minMax"/>
        </c:scaling>
        <c:delete val="0"/>
        <c:axPos val="l"/>
        <c:majorGridlines/>
        <c:numFmt formatCode="#,##0\ &quot;€&quot;" sourceLinked="1"/>
        <c:majorTickMark val="none"/>
        <c:minorTickMark val="none"/>
        <c:tickLblPos val="nextTo"/>
        <c:crossAx val="1877104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Productividad de empleados</a:t>
            </a:r>
          </a:p>
        </c:rich>
      </c:tx>
      <c:overlay val="0"/>
    </c:title>
    <c:autoTitleDeleted val="0"/>
    <c:plotArea>
      <c:layout/>
      <c:lineChart>
        <c:grouping val="standard"/>
        <c:varyColors val="0"/>
        <c:ser>
          <c:idx val="0"/>
          <c:order val="0"/>
          <c:tx>
            <c:strRef>
              <c:f>'Enunciado 2'!$C$466</c:f>
              <c:strCache>
                <c:ptCount val="1"/>
                <c:pt idx="0">
                  <c:v>Empresa</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2'!$D$466:$I$466</c:f>
              <c:numCache>
                <c:formatCode>#,##0\ "€"</c:formatCode>
                <c:ptCount val="6"/>
                <c:pt idx="0">
                  <c:v>136171.75</c:v>
                </c:pt>
                <c:pt idx="5" formatCode="_-* #,##0\ [$€-C0A]_-;\-* #,##0\ [$€-C0A]_-;_-* &quot;-&quot;??\ [$€-C0A]_-;_-@_-">
                  <c:v>0</c:v>
                </c:pt>
              </c:numCache>
            </c:numRef>
          </c:val>
          <c:smooth val="0"/>
          <c:extLst>
            <c:ext xmlns:c16="http://schemas.microsoft.com/office/drawing/2014/chart" uri="{C3380CC4-5D6E-409C-BE32-E72D297353CC}">
              <c16:uniqueId val="{00000000-7735-482D-A3E9-19881796A416}"/>
            </c:ext>
          </c:extLst>
        </c:ser>
        <c:ser>
          <c:idx val="1"/>
          <c:order val="1"/>
          <c:tx>
            <c:strRef>
              <c:f>'Enunciado 2'!$C$467</c:f>
              <c:strCache>
                <c:ptCount val="1"/>
                <c:pt idx="0">
                  <c:v>Sector</c:v>
                </c:pt>
              </c:strCache>
            </c:strRef>
          </c:tx>
          <c:marker>
            <c:symbol val="none"/>
          </c:marker>
          <c:val>
            <c:numRef>
              <c:f>'Enunciado 2'!$D$467:$I$467</c:f>
              <c:numCache>
                <c:formatCode>#,##0\ "€"</c:formatCode>
                <c:ptCount val="6"/>
                <c:pt idx="0">
                  <c:v>181554.1148355318</c:v>
                </c:pt>
                <c:pt idx="5" formatCode="_-* #,##0\ [$€-C0A]_-;\-* #,##0\ [$€-C0A]_-;_-* &quot;-&quot;??\ [$€-C0A]_-;_-@_-">
                  <c:v>0</c:v>
                </c:pt>
              </c:numCache>
            </c:numRef>
          </c:val>
          <c:smooth val="0"/>
          <c:extLst>
            <c:ext xmlns:c16="http://schemas.microsoft.com/office/drawing/2014/chart" uri="{C3380CC4-5D6E-409C-BE32-E72D297353CC}">
              <c16:uniqueId val="{00000001-7735-482D-A3E9-19881796A416}"/>
            </c:ext>
          </c:extLst>
        </c:ser>
        <c:dLbls>
          <c:showLegendKey val="0"/>
          <c:showVal val="0"/>
          <c:showCatName val="0"/>
          <c:showSerName val="0"/>
          <c:showPercent val="0"/>
          <c:showBubbleSize val="0"/>
        </c:dLbls>
        <c:smooth val="0"/>
        <c:axId val="187750656"/>
        <c:axId val="187752448"/>
      </c:lineChart>
      <c:catAx>
        <c:axId val="187750656"/>
        <c:scaling>
          <c:orientation val="minMax"/>
        </c:scaling>
        <c:delete val="0"/>
        <c:axPos val="b"/>
        <c:numFmt formatCode="General" sourceLinked="1"/>
        <c:majorTickMark val="none"/>
        <c:minorTickMark val="none"/>
        <c:tickLblPos val="nextTo"/>
        <c:crossAx val="187752448"/>
        <c:crosses val="autoZero"/>
        <c:auto val="1"/>
        <c:lblAlgn val="ctr"/>
        <c:lblOffset val="100"/>
        <c:noMultiLvlLbl val="0"/>
      </c:catAx>
      <c:valAx>
        <c:axId val="187752448"/>
        <c:scaling>
          <c:orientation val="minMax"/>
        </c:scaling>
        <c:delete val="0"/>
        <c:axPos val="l"/>
        <c:majorGridlines/>
        <c:numFmt formatCode="#,##0\ &quot;€&quot;" sourceLinked="1"/>
        <c:majorTickMark val="none"/>
        <c:minorTickMark val="none"/>
        <c:tickLblPos val="nextTo"/>
        <c:crossAx val="187750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Coste</a:t>
            </a:r>
            <a:r>
              <a:rPr lang="es-ES" baseline="0"/>
              <a:t> y p</a:t>
            </a:r>
            <a:r>
              <a:rPr lang="es-ES"/>
              <a:t>roductividad</a:t>
            </a:r>
          </a:p>
        </c:rich>
      </c:tx>
      <c:overlay val="0"/>
    </c:title>
    <c:autoTitleDeleted val="0"/>
    <c:plotArea>
      <c:layout/>
      <c:lineChart>
        <c:grouping val="standard"/>
        <c:varyColors val="0"/>
        <c:ser>
          <c:idx val="0"/>
          <c:order val="0"/>
          <c:tx>
            <c:strRef>
              <c:f>'Enunciado 2'!$C$455</c:f>
              <c:strCache>
                <c:ptCount val="1"/>
                <c:pt idx="0">
                  <c:v>Coste medio por trabajador</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2'!$D$456:$I$456</c:f>
              <c:numCache>
                <c:formatCode>#,##0\ "€"</c:formatCode>
                <c:ptCount val="6"/>
                <c:pt idx="0">
                  <c:v>31644.75</c:v>
                </c:pt>
                <c:pt idx="5" formatCode="#,##0_ ;[Red]\-#,##0\ ">
                  <c:v>0</c:v>
                </c:pt>
              </c:numCache>
            </c:numRef>
          </c:val>
          <c:smooth val="0"/>
          <c:extLst>
            <c:ext xmlns:c16="http://schemas.microsoft.com/office/drawing/2014/chart" uri="{C3380CC4-5D6E-409C-BE32-E72D297353CC}">
              <c16:uniqueId val="{00000000-094D-4A91-87DD-CFEB944A91E5}"/>
            </c:ext>
          </c:extLst>
        </c:ser>
        <c:ser>
          <c:idx val="1"/>
          <c:order val="1"/>
          <c:tx>
            <c:strRef>
              <c:f>'Enunciado 2'!$C$465</c:f>
              <c:strCache>
                <c:ptCount val="1"/>
                <c:pt idx="0">
                  <c:v>Productividad del factor trabajo</c:v>
                </c:pt>
              </c:strCache>
            </c:strRef>
          </c:tx>
          <c:marker>
            <c:symbol val="none"/>
          </c:marker>
          <c:val>
            <c:numRef>
              <c:f>'Enunciado 2'!$D$466:$I$466</c:f>
              <c:numCache>
                <c:formatCode>#,##0\ "€"</c:formatCode>
                <c:ptCount val="6"/>
                <c:pt idx="0">
                  <c:v>136171.75</c:v>
                </c:pt>
                <c:pt idx="5" formatCode="_-* #,##0\ [$€-C0A]_-;\-* #,##0\ [$€-C0A]_-;_-* &quot;-&quot;??\ [$€-C0A]_-;_-@_-">
                  <c:v>0</c:v>
                </c:pt>
              </c:numCache>
            </c:numRef>
          </c:val>
          <c:smooth val="0"/>
          <c:extLst>
            <c:ext xmlns:c16="http://schemas.microsoft.com/office/drawing/2014/chart" uri="{C3380CC4-5D6E-409C-BE32-E72D297353CC}">
              <c16:uniqueId val="{00000001-094D-4A91-87DD-CFEB944A91E5}"/>
            </c:ext>
          </c:extLst>
        </c:ser>
        <c:dLbls>
          <c:showLegendKey val="0"/>
          <c:showVal val="0"/>
          <c:showCatName val="0"/>
          <c:showSerName val="0"/>
          <c:showPercent val="0"/>
          <c:showBubbleSize val="0"/>
        </c:dLbls>
        <c:smooth val="0"/>
        <c:axId val="187782656"/>
        <c:axId val="187784192"/>
      </c:lineChart>
      <c:catAx>
        <c:axId val="187782656"/>
        <c:scaling>
          <c:orientation val="minMax"/>
        </c:scaling>
        <c:delete val="0"/>
        <c:axPos val="b"/>
        <c:numFmt formatCode="General" sourceLinked="1"/>
        <c:majorTickMark val="none"/>
        <c:minorTickMark val="none"/>
        <c:tickLblPos val="nextTo"/>
        <c:crossAx val="187784192"/>
        <c:crosses val="autoZero"/>
        <c:auto val="1"/>
        <c:lblAlgn val="ctr"/>
        <c:lblOffset val="100"/>
        <c:noMultiLvlLbl val="0"/>
      </c:catAx>
      <c:valAx>
        <c:axId val="187784192"/>
        <c:scaling>
          <c:orientation val="minMax"/>
        </c:scaling>
        <c:delete val="0"/>
        <c:axPos val="l"/>
        <c:majorGridlines/>
        <c:numFmt formatCode="#,##0\ &quot;€&quot;" sourceLinked="1"/>
        <c:majorTickMark val="none"/>
        <c:minorTickMark val="none"/>
        <c:tickLblPos val="nextTo"/>
        <c:crossAx val="1877826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Solvencia</a:t>
            </a:r>
            <a:r>
              <a:rPr lang="es-ES" baseline="0"/>
              <a:t> estricta</a:t>
            </a:r>
            <a:endParaRPr lang="es-ES"/>
          </a:p>
        </c:rich>
      </c:tx>
      <c:overlay val="0"/>
    </c:title>
    <c:autoTitleDeleted val="0"/>
    <c:plotArea>
      <c:layout/>
      <c:lineChart>
        <c:grouping val="standard"/>
        <c:varyColors val="0"/>
        <c:ser>
          <c:idx val="0"/>
          <c:order val="0"/>
          <c:tx>
            <c:strRef>
              <c:f>'Enunciado 2'!$C$239</c:f>
              <c:strCache>
                <c:ptCount val="1"/>
                <c:pt idx="0">
                  <c:v>Empresa</c:v>
                </c:pt>
              </c:strCache>
            </c:strRef>
          </c:tx>
          <c:marker>
            <c:symbol val="none"/>
          </c:marker>
          <c:cat>
            <c:strRef>
              <c:f>'Enunciado 2'!$D$238:$I$238</c:f>
              <c:strCache>
                <c:ptCount val="6"/>
                <c:pt idx="0">
                  <c:v>2020</c:v>
                </c:pt>
                <c:pt idx="1">
                  <c:v>2021</c:v>
                </c:pt>
                <c:pt idx="2">
                  <c:v>2022</c:v>
                </c:pt>
                <c:pt idx="3">
                  <c:v>2023</c:v>
                </c:pt>
                <c:pt idx="4">
                  <c:v>2024</c:v>
                </c:pt>
                <c:pt idx="5">
                  <c:v>Tendencia</c:v>
                </c:pt>
              </c:strCache>
            </c:strRef>
          </c:cat>
          <c:val>
            <c:numRef>
              <c:f>'Enunciado 2'!$D$239:$I$239</c:f>
              <c:numCache>
                <c:formatCode>0.00</c:formatCode>
                <c:ptCount val="6"/>
                <c:pt idx="0">
                  <c:v>0.65113514423380392</c:v>
                </c:pt>
                <c:pt idx="5" formatCode="#,##0.00_ ;[Red]\-#,##0.00\ ">
                  <c:v>0</c:v>
                </c:pt>
              </c:numCache>
            </c:numRef>
          </c:val>
          <c:smooth val="0"/>
          <c:extLst>
            <c:ext xmlns:c16="http://schemas.microsoft.com/office/drawing/2014/chart" uri="{C3380CC4-5D6E-409C-BE32-E72D297353CC}">
              <c16:uniqueId val="{00000000-3B92-4B52-8E78-98CB32FE1D45}"/>
            </c:ext>
          </c:extLst>
        </c:ser>
        <c:ser>
          <c:idx val="1"/>
          <c:order val="1"/>
          <c:tx>
            <c:strRef>
              <c:f>'Enunciado 2'!$C$240</c:f>
              <c:strCache>
                <c:ptCount val="1"/>
                <c:pt idx="0">
                  <c:v>Sector</c:v>
                </c:pt>
              </c:strCache>
            </c:strRef>
          </c:tx>
          <c:marker>
            <c:symbol val="none"/>
          </c:marker>
          <c:cat>
            <c:strRef>
              <c:f>'Enunciado 2'!$D$238:$I$238</c:f>
              <c:strCache>
                <c:ptCount val="6"/>
                <c:pt idx="0">
                  <c:v>2020</c:v>
                </c:pt>
                <c:pt idx="1">
                  <c:v>2021</c:v>
                </c:pt>
                <c:pt idx="2">
                  <c:v>2022</c:v>
                </c:pt>
                <c:pt idx="3">
                  <c:v>2023</c:v>
                </c:pt>
                <c:pt idx="4">
                  <c:v>2024</c:v>
                </c:pt>
                <c:pt idx="5">
                  <c:v>Tendencia</c:v>
                </c:pt>
              </c:strCache>
            </c:strRef>
          </c:cat>
          <c:val>
            <c:numRef>
              <c:f>'Enunciado 2'!$D$240:$I$240</c:f>
              <c:numCache>
                <c:formatCode>0.00</c:formatCode>
                <c:ptCount val="6"/>
                <c:pt idx="0">
                  <c:v>0.7560244715886586</c:v>
                </c:pt>
                <c:pt idx="5" formatCode="#,##0.00_ ;[Red]\-#,##0.00\ ">
                  <c:v>0</c:v>
                </c:pt>
              </c:numCache>
            </c:numRef>
          </c:val>
          <c:smooth val="0"/>
          <c:extLst>
            <c:ext xmlns:c16="http://schemas.microsoft.com/office/drawing/2014/chart" uri="{C3380CC4-5D6E-409C-BE32-E72D297353CC}">
              <c16:uniqueId val="{00000001-3B92-4B52-8E78-98CB32FE1D45}"/>
            </c:ext>
          </c:extLst>
        </c:ser>
        <c:dLbls>
          <c:showLegendKey val="0"/>
          <c:showVal val="0"/>
          <c:showCatName val="0"/>
          <c:showSerName val="0"/>
          <c:showPercent val="0"/>
          <c:showBubbleSize val="0"/>
        </c:dLbls>
        <c:smooth val="0"/>
        <c:axId val="187896576"/>
        <c:axId val="187898112"/>
      </c:lineChart>
      <c:catAx>
        <c:axId val="187896576"/>
        <c:scaling>
          <c:orientation val="minMax"/>
        </c:scaling>
        <c:delete val="0"/>
        <c:axPos val="b"/>
        <c:numFmt formatCode="General" sourceLinked="1"/>
        <c:majorTickMark val="none"/>
        <c:minorTickMark val="none"/>
        <c:tickLblPos val="nextTo"/>
        <c:crossAx val="187898112"/>
        <c:crosses val="autoZero"/>
        <c:auto val="1"/>
        <c:lblAlgn val="ctr"/>
        <c:lblOffset val="100"/>
        <c:noMultiLvlLbl val="0"/>
      </c:catAx>
      <c:valAx>
        <c:axId val="187898112"/>
        <c:scaling>
          <c:orientation val="minMax"/>
        </c:scaling>
        <c:delete val="0"/>
        <c:axPos val="l"/>
        <c:majorGridlines/>
        <c:numFmt formatCode="0.00" sourceLinked="1"/>
        <c:majorTickMark val="none"/>
        <c:minorTickMark val="none"/>
        <c:tickLblPos val="nextTo"/>
        <c:crossAx val="18789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'Solucion 1'!$C$122</c:f>
              <c:strCache>
                <c:ptCount val="1"/>
                <c:pt idx="0">
                  <c:v>ACTIVO CORRIENTE</c:v>
                </c:pt>
              </c:strCache>
            </c:strRef>
          </c:tx>
          <c:invertIfNegative val="0"/>
          <c:trendline>
            <c:spPr>
              <a:ln w="50800">
                <a:solidFill>
                  <a:srgbClr val="FF0000"/>
                </a:solidFill>
              </a:ln>
            </c:spPr>
            <c:trendlineType val="linear"/>
            <c:forward val="1"/>
            <c:dispRSqr val="1"/>
            <c:dispEq val="1"/>
            <c:trendlineLbl>
              <c:numFmt formatCode="General" sourceLinked="0"/>
              <c:txPr>
                <a:bodyPr/>
                <a:lstStyle/>
                <a:p>
                  <a:pPr>
                    <a:defRPr sz="1200" b="1"/>
                  </a:pPr>
                  <a:endParaRPr lang="es-ES"/>
                </a:p>
              </c:txPr>
            </c:trendlineLbl>
          </c:trendline>
          <c:cat>
            <c:numRef>
              <c:f>'Solucion 1'!$D$121:$I$121</c:f>
              <c:numCache>
                <c:formatCode>General</c:formatCode>
                <c:ptCount val="6"/>
                <c:pt idx="0">
                  <c:v>2020</c:v>
                </c:pt>
                <c:pt idx="1">
                  <c:v>2021</c:v>
                </c:pt>
                <c:pt idx="2">
                  <c:v>2022</c:v>
                </c:pt>
                <c:pt idx="3">
                  <c:v>2023</c:v>
                </c:pt>
                <c:pt idx="4">
                  <c:v>2024</c:v>
                </c:pt>
                <c:pt idx="5">
                  <c:v>2025</c:v>
                </c:pt>
              </c:numCache>
            </c:numRef>
          </c:cat>
          <c:val>
            <c:numRef>
              <c:f>'Solucion 1'!$D$109:$H$109</c:f>
              <c:numCache>
                <c:formatCode>#,##0_ ;[Red]\-#,##0\ </c:formatCode>
                <c:ptCount val="5"/>
                <c:pt idx="0">
                  <c:v>123786</c:v>
                </c:pt>
                <c:pt idx="1">
                  <c:v>174488</c:v>
                </c:pt>
                <c:pt idx="2">
                  <c:v>229346</c:v>
                </c:pt>
                <c:pt idx="3">
                  <c:v>327816</c:v>
                </c:pt>
                <c:pt idx="4">
                  <c:v>359337</c:v>
                </c:pt>
              </c:numCache>
            </c:numRef>
          </c:val>
          <c:extLst>
            <c:ext xmlns:c16="http://schemas.microsoft.com/office/drawing/2014/chart" uri="{C3380CC4-5D6E-409C-BE32-E72D297353CC}">
              <c16:uniqueId val="{00000000-45A8-486E-8023-EA0061C2AE52}"/>
            </c:ext>
          </c:extLst>
        </c:ser>
        <c:dLbls>
          <c:showLegendKey val="0"/>
          <c:showVal val="0"/>
          <c:showCatName val="0"/>
          <c:showSerName val="0"/>
          <c:showPercent val="0"/>
          <c:showBubbleSize val="0"/>
        </c:dLbls>
        <c:gapWidth val="150"/>
        <c:axId val="423095296"/>
        <c:axId val="423166720"/>
      </c:barChart>
      <c:catAx>
        <c:axId val="423095296"/>
        <c:scaling>
          <c:orientation val="minMax"/>
        </c:scaling>
        <c:delete val="0"/>
        <c:axPos val="b"/>
        <c:numFmt formatCode="General" sourceLinked="1"/>
        <c:majorTickMark val="out"/>
        <c:minorTickMark val="none"/>
        <c:tickLblPos val="nextTo"/>
        <c:crossAx val="423166720"/>
        <c:crosses val="autoZero"/>
        <c:auto val="1"/>
        <c:lblAlgn val="ctr"/>
        <c:lblOffset val="100"/>
        <c:noMultiLvlLbl val="0"/>
      </c:catAx>
      <c:valAx>
        <c:axId val="423166720"/>
        <c:scaling>
          <c:orientation val="minMax"/>
        </c:scaling>
        <c:delete val="0"/>
        <c:axPos val="l"/>
        <c:majorGridlines/>
        <c:numFmt formatCode="#,##0_ ;[Red]\-#,##0\ " sourceLinked="1"/>
        <c:majorTickMark val="out"/>
        <c:minorTickMark val="none"/>
        <c:tickLblPos val="nextTo"/>
        <c:crossAx val="4230952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Ratio de endeudamiento</a:t>
            </a:r>
          </a:p>
        </c:rich>
      </c:tx>
      <c:overlay val="0"/>
    </c:title>
    <c:autoTitleDeleted val="0"/>
    <c:plotArea>
      <c:layout/>
      <c:lineChart>
        <c:grouping val="standard"/>
        <c:varyColors val="0"/>
        <c:ser>
          <c:idx val="0"/>
          <c:order val="0"/>
          <c:tx>
            <c:strRef>
              <c:f>'Enunciado 2'!$C$268</c:f>
              <c:strCache>
                <c:ptCount val="1"/>
                <c:pt idx="0">
                  <c:v>Empresa</c:v>
                </c:pt>
              </c:strCache>
            </c:strRef>
          </c:tx>
          <c:marker>
            <c:symbol val="none"/>
          </c:marker>
          <c:cat>
            <c:strRef>
              <c:f>'Enunciado 2'!$D$267:$I$267</c:f>
              <c:strCache>
                <c:ptCount val="6"/>
                <c:pt idx="0">
                  <c:v>2020</c:v>
                </c:pt>
                <c:pt idx="1">
                  <c:v>2021</c:v>
                </c:pt>
                <c:pt idx="2">
                  <c:v>2022</c:v>
                </c:pt>
                <c:pt idx="3">
                  <c:v>2023</c:v>
                </c:pt>
                <c:pt idx="4">
                  <c:v>2024</c:v>
                </c:pt>
                <c:pt idx="5">
                  <c:v>Tendencia</c:v>
                </c:pt>
              </c:strCache>
            </c:strRef>
          </c:cat>
          <c:val>
            <c:numRef>
              <c:f>'Enunciado 2'!$D$268:$I$268</c:f>
              <c:numCache>
                <c:formatCode>0.00</c:formatCode>
                <c:ptCount val="6"/>
                <c:pt idx="0">
                  <c:v>13.997054925636872</c:v>
                </c:pt>
                <c:pt idx="5" formatCode="#,##0.00_ ;[Red]\-#,##0.00\ ">
                  <c:v>0</c:v>
                </c:pt>
              </c:numCache>
            </c:numRef>
          </c:val>
          <c:smooth val="0"/>
          <c:extLst>
            <c:ext xmlns:c16="http://schemas.microsoft.com/office/drawing/2014/chart" uri="{C3380CC4-5D6E-409C-BE32-E72D297353CC}">
              <c16:uniqueId val="{00000000-FB64-4358-B4A7-AA562CCCA6E4}"/>
            </c:ext>
          </c:extLst>
        </c:ser>
        <c:ser>
          <c:idx val="1"/>
          <c:order val="1"/>
          <c:tx>
            <c:strRef>
              <c:f>'Enunciado 2'!$C$269</c:f>
              <c:strCache>
                <c:ptCount val="1"/>
                <c:pt idx="0">
                  <c:v>Sector</c:v>
                </c:pt>
              </c:strCache>
            </c:strRef>
          </c:tx>
          <c:marker>
            <c:symbol val="none"/>
          </c:marker>
          <c:cat>
            <c:strRef>
              <c:f>'Enunciado 2'!$D$267:$I$267</c:f>
              <c:strCache>
                <c:ptCount val="6"/>
                <c:pt idx="0">
                  <c:v>2020</c:v>
                </c:pt>
                <c:pt idx="1">
                  <c:v>2021</c:v>
                </c:pt>
                <c:pt idx="2">
                  <c:v>2022</c:v>
                </c:pt>
                <c:pt idx="3">
                  <c:v>2023</c:v>
                </c:pt>
                <c:pt idx="4">
                  <c:v>2024</c:v>
                </c:pt>
                <c:pt idx="5">
                  <c:v>Tendencia</c:v>
                </c:pt>
              </c:strCache>
            </c:strRef>
          </c:cat>
          <c:val>
            <c:numRef>
              <c:f>'Enunciado 2'!$D$269:$I$269</c:f>
              <c:numCache>
                <c:formatCode>0.00</c:formatCode>
                <c:ptCount val="6"/>
                <c:pt idx="0">
                  <c:v>1.545536603657746</c:v>
                </c:pt>
                <c:pt idx="5" formatCode="#,##0.00_ ;[Red]\-#,##0.00\ ">
                  <c:v>0</c:v>
                </c:pt>
              </c:numCache>
            </c:numRef>
          </c:val>
          <c:smooth val="0"/>
          <c:extLst>
            <c:ext xmlns:c16="http://schemas.microsoft.com/office/drawing/2014/chart" uri="{C3380CC4-5D6E-409C-BE32-E72D297353CC}">
              <c16:uniqueId val="{00000001-FB64-4358-B4A7-AA562CCCA6E4}"/>
            </c:ext>
          </c:extLst>
        </c:ser>
        <c:dLbls>
          <c:showLegendKey val="0"/>
          <c:showVal val="0"/>
          <c:showCatName val="0"/>
          <c:showSerName val="0"/>
          <c:showPercent val="0"/>
          <c:showBubbleSize val="0"/>
        </c:dLbls>
        <c:smooth val="0"/>
        <c:axId val="187940864"/>
        <c:axId val="187942400"/>
      </c:lineChart>
      <c:catAx>
        <c:axId val="187940864"/>
        <c:scaling>
          <c:orientation val="minMax"/>
        </c:scaling>
        <c:delete val="0"/>
        <c:axPos val="b"/>
        <c:numFmt formatCode="General" sourceLinked="1"/>
        <c:majorTickMark val="none"/>
        <c:minorTickMark val="none"/>
        <c:tickLblPos val="nextTo"/>
        <c:crossAx val="187942400"/>
        <c:crosses val="autoZero"/>
        <c:auto val="1"/>
        <c:lblAlgn val="ctr"/>
        <c:lblOffset val="100"/>
        <c:noMultiLvlLbl val="0"/>
      </c:catAx>
      <c:valAx>
        <c:axId val="187942400"/>
        <c:scaling>
          <c:orientation val="minMax"/>
        </c:scaling>
        <c:delete val="0"/>
        <c:axPos val="l"/>
        <c:majorGridlines/>
        <c:numFmt formatCode="0.00" sourceLinked="1"/>
        <c:majorTickMark val="none"/>
        <c:minorTickMark val="none"/>
        <c:tickLblPos val="nextTo"/>
        <c:crossAx val="1879408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Cobertura gastos financieros</a:t>
            </a:r>
          </a:p>
        </c:rich>
      </c:tx>
      <c:overlay val="0"/>
    </c:title>
    <c:autoTitleDeleted val="0"/>
    <c:plotArea>
      <c:layout/>
      <c:lineChart>
        <c:grouping val="standard"/>
        <c:varyColors val="0"/>
        <c:ser>
          <c:idx val="0"/>
          <c:order val="0"/>
          <c:tx>
            <c:strRef>
              <c:f>'Enunciado 2'!$C$291</c:f>
              <c:strCache>
                <c:ptCount val="1"/>
                <c:pt idx="0">
                  <c:v>Empresa</c:v>
                </c:pt>
              </c:strCache>
            </c:strRef>
          </c:tx>
          <c:marker>
            <c:symbol val="none"/>
          </c:marker>
          <c:cat>
            <c:strRef>
              <c:f>'Enunciado 2'!$D$290:$I$290</c:f>
              <c:strCache>
                <c:ptCount val="6"/>
                <c:pt idx="0">
                  <c:v>2020</c:v>
                </c:pt>
                <c:pt idx="1">
                  <c:v>2021</c:v>
                </c:pt>
                <c:pt idx="2">
                  <c:v>2022</c:v>
                </c:pt>
                <c:pt idx="3">
                  <c:v>2023</c:v>
                </c:pt>
                <c:pt idx="4">
                  <c:v>2024</c:v>
                </c:pt>
                <c:pt idx="5">
                  <c:v>Tendencia</c:v>
                </c:pt>
              </c:strCache>
            </c:strRef>
          </c:cat>
          <c:val>
            <c:numRef>
              <c:f>'Enunciado 2'!$D$291:$I$291</c:f>
              <c:numCache>
                <c:formatCode>0.00</c:formatCode>
                <c:ptCount val="6"/>
                <c:pt idx="0">
                  <c:v>1.3571602236810114</c:v>
                </c:pt>
                <c:pt idx="5" formatCode="#,##0.00_ ;[Red]\-#,##0.00\ ">
                  <c:v>0</c:v>
                </c:pt>
              </c:numCache>
            </c:numRef>
          </c:val>
          <c:smooth val="0"/>
          <c:extLst>
            <c:ext xmlns:c16="http://schemas.microsoft.com/office/drawing/2014/chart" uri="{C3380CC4-5D6E-409C-BE32-E72D297353CC}">
              <c16:uniqueId val="{00000000-0F1F-457E-914D-52C18815F026}"/>
            </c:ext>
          </c:extLst>
        </c:ser>
        <c:ser>
          <c:idx val="1"/>
          <c:order val="1"/>
          <c:tx>
            <c:strRef>
              <c:f>'Enunciado 2'!$C$292</c:f>
              <c:strCache>
                <c:ptCount val="1"/>
                <c:pt idx="0">
                  <c:v>Sector</c:v>
                </c:pt>
              </c:strCache>
            </c:strRef>
          </c:tx>
          <c:marker>
            <c:symbol val="none"/>
          </c:marker>
          <c:cat>
            <c:strRef>
              <c:f>'Enunciado 2'!$D$290:$I$290</c:f>
              <c:strCache>
                <c:ptCount val="6"/>
                <c:pt idx="0">
                  <c:v>2020</c:v>
                </c:pt>
                <c:pt idx="1">
                  <c:v>2021</c:v>
                </c:pt>
                <c:pt idx="2">
                  <c:v>2022</c:v>
                </c:pt>
                <c:pt idx="3">
                  <c:v>2023</c:v>
                </c:pt>
                <c:pt idx="4">
                  <c:v>2024</c:v>
                </c:pt>
                <c:pt idx="5">
                  <c:v>Tendencia</c:v>
                </c:pt>
              </c:strCache>
            </c:strRef>
          </c:cat>
          <c:val>
            <c:numRef>
              <c:f>'Enunciado 2'!$D$292:$I$292</c:f>
              <c:numCache>
                <c:formatCode>0.00</c:formatCode>
                <c:ptCount val="6"/>
                <c:pt idx="0">
                  <c:v>14.117725638239479</c:v>
                </c:pt>
                <c:pt idx="5" formatCode="#,##0.00_ ;[Red]\-#,##0.00\ ">
                  <c:v>0</c:v>
                </c:pt>
              </c:numCache>
            </c:numRef>
          </c:val>
          <c:smooth val="0"/>
          <c:extLst>
            <c:ext xmlns:c16="http://schemas.microsoft.com/office/drawing/2014/chart" uri="{C3380CC4-5D6E-409C-BE32-E72D297353CC}">
              <c16:uniqueId val="{00000001-0F1F-457E-914D-52C18815F026}"/>
            </c:ext>
          </c:extLst>
        </c:ser>
        <c:dLbls>
          <c:showLegendKey val="0"/>
          <c:showVal val="0"/>
          <c:showCatName val="0"/>
          <c:showSerName val="0"/>
          <c:showPercent val="0"/>
          <c:showBubbleSize val="0"/>
        </c:dLbls>
        <c:smooth val="0"/>
        <c:axId val="187964416"/>
        <c:axId val="187966208"/>
      </c:lineChart>
      <c:catAx>
        <c:axId val="187964416"/>
        <c:scaling>
          <c:orientation val="minMax"/>
        </c:scaling>
        <c:delete val="0"/>
        <c:axPos val="b"/>
        <c:numFmt formatCode="General" sourceLinked="1"/>
        <c:majorTickMark val="none"/>
        <c:minorTickMark val="none"/>
        <c:tickLblPos val="nextTo"/>
        <c:crossAx val="187966208"/>
        <c:crosses val="autoZero"/>
        <c:auto val="1"/>
        <c:lblAlgn val="ctr"/>
        <c:lblOffset val="100"/>
        <c:noMultiLvlLbl val="0"/>
      </c:catAx>
      <c:valAx>
        <c:axId val="187966208"/>
        <c:scaling>
          <c:orientation val="minMax"/>
        </c:scaling>
        <c:delete val="0"/>
        <c:axPos val="l"/>
        <c:majorGridlines/>
        <c:numFmt formatCode="0.00" sourceLinked="1"/>
        <c:majorTickMark val="none"/>
        <c:minorTickMark val="none"/>
        <c:tickLblPos val="nextTo"/>
        <c:crossAx val="187964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Ratio</a:t>
            </a:r>
            <a:r>
              <a:rPr lang="es-ES" baseline="0"/>
              <a:t> de garantía</a:t>
            </a:r>
            <a:endParaRPr lang="es-ES"/>
          </a:p>
        </c:rich>
      </c:tx>
      <c:overlay val="0"/>
    </c:title>
    <c:autoTitleDeleted val="0"/>
    <c:plotArea>
      <c:layout/>
      <c:lineChart>
        <c:grouping val="standard"/>
        <c:varyColors val="0"/>
        <c:ser>
          <c:idx val="0"/>
          <c:order val="0"/>
          <c:tx>
            <c:strRef>
              <c:f>'Enunciado 2'!$C$316</c:f>
              <c:strCache>
                <c:ptCount val="1"/>
                <c:pt idx="0">
                  <c:v>Empresa</c:v>
                </c:pt>
              </c:strCache>
            </c:strRef>
          </c:tx>
          <c:marker>
            <c:symbol val="none"/>
          </c:marker>
          <c:cat>
            <c:strRef>
              <c:f>'Enunciado 2'!$D$315:$I$315</c:f>
              <c:strCache>
                <c:ptCount val="6"/>
                <c:pt idx="0">
                  <c:v>2020</c:v>
                </c:pt>
                <c:pt idx="1">
                  <c:v>2021</c:v>
                </c:pt>
                <c:pt idx="2">
                  <c:v>2022</c:v>
                </c:pt>
                <c:pt idx="3">
                  <c:v>2023</c:v>
                </c:pt>
                <c:pt idx="4">
                  <c:v>2024</c:v>
                </c:pt>
                <c:pt idx="5">
                  <c:v>Tendencia</c:v>
                </c:pt>
              </c:strCache>
            </c:strRef>
          </c:cat>
          <c:val>
            <c:numRef>
              <c:f>'Enunciado 2'!$D$316:$I$316</c:f>
              <c:numCache>
                <c:formatCode>0.00</c:formatCode>
                <c:ptCount val="6"/>
                <c:pt idx="0">
                  <c:v>1.0714436004797274</c:v>
                </c:pt>
                <c:pt idx="5" formatCode="_(* #,##0.00_);_(* \(#,##0.00\);_(* &quot;-&quot;??_);_(@_)">
                  <c:v>0</c:v>
                </c:pt>
              </c:numCache>
            </c:numRef>
          </c:val>
          <c:smooth val="0"/>
          <c:extLst>
            <c:ext xmlns:c16="http://schemas.microsoft.com/office/drawing/2014/chart" uri="{C3380CC4-5D6E-409C-BE32-E72D297353CC}">
              <c16:uniqueId val="{00000000-4DFA-4D48-B525-C3FEB8913C99}"/>
            </c:ext>
          </c:extLst>
        </c:ser>
        <c:ser>
          <c:idx val="1"/>
          <c:order val="1"/>
          <c:tx>
            <c:strRef>
              <c:f>'Enunciado 2'!$C$317</c:f>
              <c:strCache>
                <c:ptCount val="1"/>
                <c:pt idx="0">
                  <c:v>Sector</c:v>
                </c:pt>
              </c:strCache>
            </c:strRef>
          </c:tx>
          <c:marker>
            <c:symbol val="none"/>
          </c:marker>
          <c:cat>
            <c:strRef>
              <c:f>'Enunciado 2'!$D$315:$I$315</c:f>
              <c:strCache>
                <c:ptCount val="6"/>
                <c:pt idx="0">
                  <c:v>2020</c:v>
                </c:pt>
                <c:pt idx="1">
                  <c:v>2021</c:v>
                </c:pt>
                <c:pt idx="2">
                  <c:v>2022</c:v>
                </c:pt>
                <c:pt idx="3">
                  <c:v>2023</c:v>
                </c:pt>
                <c:pt idx="4">
                  <c:v>2024</c:v>
                </c:pt>
                <c:pt idx="5">
                  <c:v>Tendencia</c:v>
                </c:pt>
              </c:strCache>
            </c:strRef>
          </c:cat>
          <c:val>
            <c:numRef>
              <c:f>'Enunciado 2'!$D$317:$I$317</c:f>
              <c:numCache>
                <c:formatCode>0.00</c:formatCode>
                <c:ptCount val="6"/>
                <c:pt idx="0">
                  <c:v>1.6643702907746012</c:v>
                </c:pt>
                <c:pt idx="5" formatCode="_(* #,##0.00_);_(* \(#,##0.00\);_(* &quot;-&quot;??_);_(@_)">
                  <c:v>0</c:v>
                </c:pt>
              </c:numCache>
            </c:numRef>
          </c:val>
          <c:smooth val="0"/>
          <c:extLst>
            <c:ext xmlns:c16="http://schemas.microsoft.com/office/drawing/2014/chart" uri="{C3380CC4-5D6E-409C-BE32-E72D297353CC}">
              <c16:uniqueId val="{00000001-4DFA-4D48-B525-C3FEB8913C99}"/>
            </c:ext>
          </c:extLst>
        </c:ser>
        <c:dLbls>
          <c:showLegendKey val="0"/>
          <c:showVal val="0"/>
          <c:showCatName val="0"/>
          <c:showSerName val="0"/>
          <c:showPercent val="0"/>
          <c:showBubbleSize val="0"/>
        </c:dLbls>
        <c:smooth val="0"/>
        <c:axId val="187996416"/>
        <c:axId val="188002304"/>
      </c:lineChart>
      <c:catAx>
        <c:axId val="187996416"/>
        <c:scaling>
          <c:orientation val="minMax"/>
        </c:scaling>
        <c:delete val="0"/>
        <c:axPos val="b"/>
        <c:numFmt formatCode="General" sourceLinked="1"/>
        <c:majorTickMark val="none"/>
        <c:minorTickMark val="none"/>
        <c:tickLblPos val="nextTo"/>
        <c:crossAx val="188002304"/>
        <c:crosses val="autoZero"/>
        <c:auto val="1"/>
        <c:lblAlgn val="ctr"/>
        <c:lblOffset val="100"/>
        <c:noMultiLvlLbl val="0"/>
      </c:catAx>
      <c:valAx>
        <c:axId val="188002304"/>
        <c:scaling>
          <c:orientation val="minMax"/>
        </c:scaling>
        <c:delete val="0"/>
        <c:axPos val="l"/>
        <c:majorGridlines/>
        <c:numFmt formatCode="0.00" sourceLinked="1"/>
        <c:majorTickMark val="none"/>
        <c:minorTickMark val="none"/>
        <c:tickLblPos val="nextTo"/>
        <c:crossAx val="1879964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Gastos financieros sobre ventas</a:t>
            </a:r>
          </a:p>
        </c:rich>
      </c:tx>
      <c:overlay val="0"/>
    </c:title>
    <c:autoTitleDeleted val="0"/>
    <c:plotArea>
      <c:layout/>
      <c:lineChart>
        <c:grouping val="standard"/>
        <c:varyColors val="0"/>
        <c:ser>
          <c:idx val="0"/>
          <c:order val="0"/>
          <c:tx>
            <c:strRef>
              <c:f>'Enunciado 2'!$C$340</c:f>
              <c:strCache>
                <c:ptCount val="1"/>
                <c:pt idx="0">
                  <c:v>Empresa</c:v>
                </c:pt>
              </c:strCache>
            </c:strRef>
          </c:tx>
          <c:marker>
            <c:symbol val="none"/>
          </c:marker>
          <c:cat>
            <c:strRef>
              <c:f>'Enunciado 2'!$D$339:$I$339</c:f>
              <c:strCache>
                <c:ptCount val="6"/>
                <c:pt idx="0">
                  <c:v>2020</c:v>
                </c:pt>
                <c:pt idx="1">
                  <c:v>2021</c:v>
                </c:pt>
                <c:pt idx="2">
                  <c:v>2022</c:v>
                </c:pt>
                <c:pt idx="3">
                  <c:v>2023</c:v>
                </c:pt>
                <c:pt idx="4">
                  <c:v>2024</c:v>
                </c:pt>
                <c:pt idx="5">
                  <c:v>Tendencia</c:v>
                </c:pt>
              </c:strCache>
            </c:strRef>
          </c:cat>
          <c:val>
            <c:numRef>
              <c:f>'Enunciado 2'!$D$340:$I$340</c:f>
              <c:numCache>
                <c:formatCode>0.000</c:formatCode>
                <c:ptCount val="6"/>
                <c:pt idx="0">
                  <c:v>1.5102251384740226E-2</c:v>
                </c:pt>
                <c:pt idx="5" formatCode="_(* #,##0.00_);_(* \(#,##0.00\);_(* &quot;-&quot;??_);_(@_)">
                  <c:v>0</c:v>
                </c:pt>
              </c:numCache>
            </c:numRef>
          </c:val>
          <c:smooth val="0"/>
          <c:extLst>
            <c:ext xmlns:c16="http://schemas.microsoft.com/office/drawing/2014/chart" uri="{C3380CC4-5D6E-409C-BE32-E72D297353CC}">
              <c16:uniqueId val="{00000000-88AF-432D-BA3C-F52E76276430}"/>
            </c:ext>
          </c:extLst>
        </c:ser>
        <c:ser>
          <c:idx val="1"/>
          <c:order val="1"/>
          <c:tx>
            <c:strRef>
              <c:f>'Enunciado 2'!$C$341</c:f>
              <c:strCache>
                <c:ptCount val="1"/>
                <c:pt idx="0">
                  <c:v>Sector</c:v>
                </c:pt>
              </c:strCache>
            </c:strRef>
          </c:tx>
          <c:marker>
            <c:symbol val="none"/>
          </c:marker>
          <c:cat>
            <c:strRef>
              <c:f>'Enunciado 2'!$D$339:$I$339</c:f>
              <c:strCache>
                <c:ptCount val="6"/>
                <c:pt idx="0">
                  <c:v>2020</c:v>
                </c:pt>
                <c:pt idx="1">
                  <c:v>2021</c:v>
                </c:pt>
                <c:pt idx="2">
                  <c:v>2022</c:v>
                </c:pt>
                <c:pt idx="3">
                  <c:v>2023</c:v>
                </c:pt>
                <c:pt idx="4">
                  <c:v>2024</c:v>
                </c:pt>
                <c:pt idx="5">
                  <c:v>Tendencia</c:v>
                </c:pt>
              </c:strCache>
            </c:strRef>
          </c:cat>
          <c:val>
            <c:numRef>
              <c:f>'Enunciado 2'!$D$341:$I$341</c:f>
              <c:numCache>
                <c:formatCode>0.000</c:formatCode>
                <c:ptCount val="6"/>
                <c:pt idx="0">
                  <c:v>5.1312157734891475E-3</c:v>
                </c:pt>
                <c:pt idx="5" formatCode="_(* #,##0.00_);_(* \(#,##0.00\);_(* &quot;-&quot;??_);_(@_)">
                  <c:v>0</c:v>
                </c:pt>
              </c:numCache>
            </c:numRef>
          </c:val>
          <c:smooth val="0"/>
          <c:extLst>
            <c:ext xmlns:c16="http://schemas.microsoft.com/office/drawing/2014/chart" uri="{C3380CC4-5D6E-409C-BE32-E72D297353CC}">
              <c16:uniqueId val="{00000001-88AF-432D-BA3C-F52E76276430}"/>
            </c:ext>
          </c:extLst>
        </c:ser>
        <c:dLbls>
          <c:showLegendKey val="0"/>
          <c:showVal val="0"/>
          <c:showCatName val="0"/>
          <c:showSerName val="0"/>
          <c:showPercent val="0"/>
          <c:showBubbleSize val="0"/>
        </c:dLbls>
        <c:smooth val="0"/>
        <c:axId val="188020224"/>
        <c:axId val="188021760"/>
      </c:lineChart>
      <c:catAx>
        <c:axId val="188020224"/>
        <c:scaling>
          <c:orientation val="minMax"/>
        </c:scaling>
        <c:delete val="0"/>
        <c:axPos val="b"/>
        <c:numFmt formatCode="General" sourceLinked="1"/>
        <c:majorTickMark val="none"/>
        <c:minorTickMark val="none"/>
        <c:tickLblPos val="nextTo"/>
        <c:crossAx val="188021760"/>
        <c:crosses val="autoZero"/>
        <c:auto val="1"/>
        <c:lblAlgn val="ctr"/>
        <c:lblOffset val="100"/>
        <c:noMultiLvlLbl val="0"/>
      </c:catAx>
      <c:valAx>
        <c:axId val="188021760"/>
        <c:scaling>
          <c:orientation val="minMax"/>
        </c:scaling>
        <c:delete val="0"/>
        <c:axPos val="l"/>
        <c:majorGridlines/>
        <c:numFmt formatCode="0.000" sourceLinked="1"/>
        <c:majorTickMark val="none"/>
        <c:minorTickMark val="none"/>
        <c:tickLblPos val="nextTo"/>
        <c:crossAx val="188020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Diagrama de Gantt del periodo de maduración</a:t>
            </a:r>
          </a:p>
        </c:rich>
      </c:tx>
      <c:overlay val="0"/>
    </c:title>
    <c:autoTitleDeleted val="0"/>
    <c:plotArea>
      <c:layout/>
      <c:barChart>
        <c:barDir val="bar"/>
        <c:grouping val="stacked"/>
        <c:varyColors val="0"/>
        <c:ser>
          <c:idx val="0"/>
          <c:order val="0"/>
          <c:spPr>
            <a:noFill/>
            <a:ln>
              <a:noFill/>
            </a:ln>
          </c:spPr>
          <c:invertIfNegative val="0"/>
          <c:cat>
            <c:strRef>
              <c:f>'Enunciado 2'!$C$407:$C$416</c:f>
              <c:strCache>
                <c:ptCount val="10"/>
                <c:pt idx="0">
                  <c:v>Aprovisionamiento Materias Primas</c:v>
                </c:pt>
                <c:pt idx="1">
                  <c:v>+ Productos en curso</c:v>
                </c:pt>
                <c:pt idx="2">
                  <c:v>+ Productos terminados</c:v>
                </c:pt>
                <c:pt idx="3">
                  <c:v>= CICLO DE PRODUCCION</c:v>
                </c:pt>
                <c:pt idx="5">
                  <c:v>+ Cobro a Clientes</c:v>
                </c:pt>
                <c:pt idx="6">
                  <c:v>= CICLO DE MADURACION</c:v>
                </c:pt>
                <c:pt idx="8">
                  <c:v>- Pago a Proveedores</c:v>
                </c:pt>
                <c:pt idx="9">
                  <c:v>= PERIODO MEDIO DE MADURACION</c:v>
                </c:pt>
              </c:strCache>
            </c:strRef>
          </c:cat>
          <c:val>
            <c:numRef>
              <c:f>'Enunciado 2'!$G$407:$G$416</c:f>
              <c:numCache>
                <c:formatCode>0</c:formatCode>
                <c:ptCount val="10"/>
                <c:pt idx="0" formatCode="General">
                  <c:v>0</c:v>
                </c:pt>
                <c:pt idx="1">
                  <c:v>187.13475768392527</c:v>
                </c:pt>
                <c:pt idx="2">
                  <c:v>240.81122827216313</c:v>
                </c:pt>
                <c:pt idx="3" formatCode="General">
                  <c:v>0</c:v>
                </c:pt>
                <c:pt idx="5">
                  <c:v>264.27551398644573</c:v>
                </c:pt>
                <c:pt idx="6" formatCode="General">
                  <c:v>0</c:v>
                </c:pt>
                <c:pt idx="8" formatCode="General">
                  <c:v>0</c:v>
                </c:pt>
                <c:pt idx="9">
                  <c:v>79.058851144262007</c:v>
                </c:pt>
              </c:numCache>
            </c:numRef>
          </c:val>
          <c:extLst>
            <c:ext xmlns:c16="http://schemas.microsoft.com/office/drawing/2014/chart" uri="{C3380CC4-5D6E-409C-BE32-E72D297353CC}">
              <c16:uniqueId val="{00000000-C24B-4AE2-9678-727C14797993}"/>
            </c:ext>
          </c:extLst>
        </c:ser>
        <c:ser>
          <c:idx val="1"/>
          <c:order val="1"/>
          <c:spPr>
            <a:solidFill>
              <a:srgbClr val="C00000"/>
            </a:solidFill>
          </c:spPr>
          <c:invertIfNegative val="0"/>
          <c:dPt>
            <c:idx val="0"/>
            <c:invertIfNegative val="0"/>
            <c:bubble3D val="0"/>
            <c:spPr>
              <a:solidFill>
                <a:schemeClr val="accent6">
                  <a:lumMod val="60000"/>
                  <a:lumOff val="40000"/>
                </a:schemeClr>
              </a:solidFill>
            </c:spPr>
            <c:extLst>
              <c:ext xmlns:c16="http://schemas.microsoft.com/office/drawing/2014/chart" uri="{C3380CC4-5D6E-409C-BE32-E72D297353CC}">
                <c16:uniqueId val="{00000002-C24B-4AE2-9678-727C14797993}"/>
              </c:ext>
            </c:extLst>
          </c:dPt>
          <c:dPt>
            <c:idx val="1"/>
            <c:invertIfNegative val="0"/>
            <c:bubble3D val="0"/>
            <c:spPr>
              <a:solidFill>
                <a:schemeClr val="accent6">
                  <a:lumMod val="75000"/>
                </a:schemeClr>
              </a:solidFill>
            </c:spPr>
            <c:extLst>
              <c:ext xmlns:c16="http://schemas.microsoft.com/office/drawing/2014/chart" uri="{C3380CC4-5D6E-409C-BE32-E72D297353CC}">
                <c16:uniqueId val="{00000004-C24B-4AE2-9678-727C14797993}"/>
              </c:ext>
            </c:extLst>
          </c:dPt>
          <c:dPt>
            <c:idx val="2"/>
            <c:invertIfNegative val="0"/>
            <c:bubble3D val="0"/>
            <c:spPr>
              <a:solidFill>
                <a:schemeClr val="accent6">
                  <a:lumMod val="50000"/>
                </a:schemeClr>
              </a:solidFill>
            </c:spPr>
            <c:extLst>
              <c:ext xmlns:c16="http://schemas.microsoft.com/office/drawing/2014/chart" uri="{C3380CC4-5D6E-409C-BE32-E72D297353CC}">
                <c16:uniqueId val="{00000006-C24B-4AE2-9678-727C14797993}"/>
              </c:ext>
            </c:extLst>
          </c:dPt>
          <c:dPt>
            <c:idx val="3"/>
            <c:invertIfNegative val="0"/>
            <c:bubble3D val="0"/>
            <c:spPr>
              <a:solidFill>
                <a:schemeClr val="tx1"/>
              </a:solidFill>
            </c:spPr>
            <c:extLst>
              <c:ext xmlns:c16="http://schemas.microsoft.com/office/drawing/2014/chart" uri="{C3380CC4-5D6E-409C-BE32-E72D297353CC}">
                <c16:uniqueId val="{00000008-C24B-4AE2-9678-727C14797993}"/>
              </c:ext>
            </c:extLst>
          </c:dPt>
          <c:dPt>
            <c:idx val="5"/>
            <c:invertIfNegative val="0"/>
            <c:bubble3D val="0"/>
            <c:spPr>
              <a:solidFill>
                <a:srgbClr val="00B0F0"/>
              </a:solidFill>
            </c:spPr>
            <c:extLst>
              <c:ext xmlns:c16="http://schemas.microsoft.com/office/drawing/2014/chart" uri="{C3380CC4-5D6E-409C-BE32-E72D297353CC}">
                <c16:uniqueId val="{0000000A-C24B-4AE2-9678-727C14797993}"/>
              </c:ext>
            </c:extLst>
          </c:dPt>
          <c:dPt>
            <c:idx val="6"/>
            <c:invertIfNegative val="0"/>
            <c:bubble3D val="0"/>
            <c:spPr>
              <a:solidFill>
                <a:schemeClr val="tx1"/>
              </a:solidFill>
            </c:spPr>
            <c:extLst>
              <c:ext xmlns:c16="http://schemas.microsoft.com/office/drawing/2014/chart" uri="{C3380CC4-5D6E-409C-BE32-E72D297353CC}">
                <c16:uniqueId val="{0000000C-C24B-4AE2-9678-727C14797993}"/>
              </c:ext>
            </c:extLst>
          </c:dPt>
          <c:dPt>
            <c:idx val="7"/>
            <c:invertIfNegative val="0"/>
            <c:bubble3D val="0"/>
            <c:spPr>
              <a:solidFill>
                <a:srgbClr val="FF0000"/>
              </a:solidFill>
            </c:spPr>
            <c:extLst>
              <c:ext xmlns:c16="http://schemas.microsoft.com/office/drawing/2014/chart" uri="{C3380CC4-5D6E-409C-BE32-E72D297353CC}">
                <c16:uniqueId val="{0000000E-C24B-4AE2-9678-727C14797993}"/>
              </c:ext>
            </c:extLst>
          </c:dPt>
          <c:dPt>
            <c:idx val="8"/>
            <c:invertIfNegative val="0"/>
            <c:bubble3D val="0"/>
            <c:spPr>
              <a:solidFill>
                <a:srgbClr val="00B050"/>
              </a:solidFill>
            </c:spPr>
            <c:extLst>
              <c:ext xmlns:c16="http://schemas.microsoft.com/office/drawing/2014/chart" uri="{C3380CC4-5D6E-409C-BE32-E72D297353CC}">
                <c16:uniqueId val="{00000010-C24B-4AE2-9678-727C14797993}"/>
              </c:ext>
            </c:extLst>
          </c:dPt>
          <c:dPt>
            <c:idx val="9"/>
            <c:invertIfNegative val="0"/>
            <c:bubble3D val="0"/>
            <c:spPr>
              <a:solidFill>
                <a:schemeClr val="tx1"/>
              </a:solidFill>
            </c:spPr>
            <c:extLst>
              <c:ext xmlns:c16="http://schemas.microsoft.com/office/drawing/2014/chart" uri="{C3380CC4-5D6E-409C-BE32-E72D297353CC}">
                <c16:uniqueId val="{00000012-C24B-4AE2-9678-727C14797993}"/>
              </c:ext>
            </c:extLst>
          </c:dPt>
          <c:cat>
            <c:strRef>
              <c:f>'Enunciado 2'!$C$407:$C$416</c:f>
              <c:strCache>
                <c:ptCount val="10"/>
                <c:pt idx="0">
                  <c:v>Aprovisionamiento Materias Primas</c:v>
                </c:pt>
                <c:pt idx="1">
                  <c:v>+ Productos en curso</c:v>
                </c:pt>
                <c:pt idx="2">
                  <c:v>+ Productos terminados</c:v>
                </c:pt>
                <c:pt idx="3">
                  <c:v>= CICLO DE PRODUCCION</c:v>
                </c:pt>
                <c:pt idx="5">
                  <c:v>+ Cobro a Clientes</c:v>
                </c:pt>
                <c:pt idx="6">
                  <c:v>= CICLO DE MADURACION</c:v>
                </c:pt>
                <c:pt idx="8">
                  <c:v>- Pago a Proveedores</c:v>
                </c:pt>
                <c:pt idx="9">
                  <c:v>= PERIODO MEDIO DE MADURACION</c:v>
                </c:pt>
              </c:strCache>
            </c:strRef>
          </c:cat>
          <c:val>
            <c:numRef>
              <c:f>'Enunciado 2'!$D$407:$D$416</c:f>
              <c:numCache>
                <c:formatCode>_-* #,##0\ _€_-;\-* #,##0\ _€_-;_-* "-"??\ _€_-;_-@_-</c:formatCode>
                <c:ptCount val="10"/>
                <c:pt idx="0">
                  <c:v>187.13475768392405</c:v>
                </c:pt>
                <c:pt idx="1">
                  <c:v>53.676470588235297</c:v>
                </c:pt>
                <c:pt idx="2">
                  <c:v>23.464285714285715</c:v>
                </c:pt>
                <c:pt idx="3" formatCode="0">
                  <c:v>264.27551398644505</c:v>
                </c:pt>
                <c:pt idx="5">
                  <c:v>54.437810958631928</c:v>
                </c:pt>
                <c:pt idx="6" formatCode="0">
                  <c:v>318.71332494507698</c:v>
                </c:pt>
                <c:pt idx="8">
                  <c:v>79.058851144264608</c:v>
                </c:pt>
                <c:pt idx="9" formatCode="0">
                  <c:v>239.65447380081235</c:v>
                </c:pt>
              </c:numCache>
            </c:numRef>
          </c:val>
          <c:extLst>
            <c:ext xmlns:c16="http://schemas.microsoft.com/office/drawing/2014/chart" uri="{C3380CC4-5D6E-409C-BE32-E72D297353CC}">
              <c16:uniqueId val="{00000013-C24B-4AE2-9678-727C14797993}"/>
            </c:ext>
          </c:extLst>
        </c:ser>
        <c:dLbls>
          <c:showLegendKey val="0"/>
          <c:showVal val="0"/>
          <c:showCatName val="0"/>
          <c:showSerName val="0"/>
          <c:showPercent val="0"/>
          <c:showBubbleSize val="0"/>
        </c:dLbls>
        <c:gapWidth val="75"/>
        <c:overlap val="100"/>
        <c:axId val="188158336"/>
        <c:axId val="188159872"/>
      </c:barChart>
      <c:catAx>
        <c:axId val="188158336"/>
        <c:scaling>
          <c:orientation val="maxMin"/>
        </c:scaling>
        <c:delete val="0"/>
        <c:axPos val="l"/>
        <c:numFmt formatCode="General" sourceLinked="1"/>
        <c:majorTickMark val="none"/>
        <c:minorTickMark val="none"/>
        <c:tickLblPos val="nextTo"/>
        <c:crossAx val="188159872"/>
        <c:crosses val="autoZero"/>
        <c:auto val="1"/>
        <c:lblAlgn val="ctr"/>
        <c:lblOffset val="100"/>
        <c:noMultiLvlLbl val="0"/>
      </c:catAx>
      <c:valAx>
        <c:axId val="188159872"/>
        <c:scaling>
          <c:orientation val="minMax"/>
        </c:scaling>
        <c:delete val="0"/>
        <c:axPos val="t"/>
        <c:majorGridlines/>
        <c:numFmt formatCode="General" sourceLinked="1"/>
        <c:majorTickMark val="none"/>
        <c:minorTickMark val="none"/>
        <c:tickLblPos val="nextTo"/>
        <c:spPr>
          <a:ln w="9525">
            <a:noFill/>
          </a:ln>
        </c:spPr>
        <c:crossAx val="18815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'Enunciado 2'!$C$525</c:f>
          <c:strCache>
            <c:ptCount val="1"/>
            <c:pt idx="0">
              <c:v>Reparto del valor añadido Sector</c:v>
            </c:pt>
          </c:strCache>
        </c:strRef>
      </c:tx>
      <c:overlay val="0"/>
    </c:title>
    <c:autoTitleDeleted val="0"/>
    <c:plotArea>
      <c:layout/>
      <c:pieChart>
        <c:varyColors val="1"/>
        <c:ser>
          <c:idx val="0"/>
          <c:order val="0"/>
          <c:explosion val="25"/>
          <c:dPt>
            <c:idx val="0"/>
            <c:bubble3D val="0"/>
            <c:extLst>
              <c:ext xmlns:c16="http://schemas.microsoft.com/office/drawing/2014/chart" uri="{C3380CC4-5D6E-409C-BE32-E72D297353CC}">
                <c16:uniqueId val="{00000000-BC02-424C-A86A-5CDBF6AEC3D2}"/>
              </c:ext>
            </c:extLst>
          </c:dPt>
          <c:dPt>
            <c:idx val="1"/>
            <c:bubble3D val="0"/>
            <c:extLst>
              <c:ext xmlns:c16="http://schemas.microsoft.com/office/drawing/2014/chart" uri="{C3380CC4-5D6E-409C-BE32-E72D297353CC}">
                <c16:uniqueId val="{00000001-BC02-424C-A86A-5CDBF6AEC3D2}"/>
              </c:ext>
            </c:extLst>
          </c:dPt>
          <c:dPt>
            <c:idx val="2"/>
            <c:bubble3D val="0"/>
            <c:extLst>
              <c:ext xmlns:c16="http://schemas.microsoft.com/office/drawing/2014/chart" uri="{C3380CC4-5D6E-409C-BE32-E72D297353CC}">
                <c16:uniqueId val="{00000002-BC02-424C-A86A-5CDBF6AEC3D2}"/>
              </c:ext>
            </c:extLst>
          </c:dPt>
          <c:dPt>
            <c:idx val="3"/>
            <c:bubble3D val="0"/>
            <c:extLst>
              <c:ext xmlns:c16="http://schemas.microsoft.com/office/drawing/2014/chart" uri="{C3380CC4-5D6E-409C-BE32-E72D297353CC}">
                <c16:uniqueId val="{00000003-BC02-424C-A86A-5CDBF6AEC3D2}"/>
              </c:ext>
            </c:extLst>
          </c:dPt>
          <c:dPt>
            <c:idx val="4"/>
            <c:bubble3D val="0"/>
            <c:extLst>
              <c:ext xmlns:c16="http://schemas.microsoft.com/office/drawing/2014/chart" uri="{C3380CC4-5D6E-409C-BE32-E72D297353CC}">
                <c16:uniqueId val="{00000004-BC02-424C-A86A-5CDBF6AEC3D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'Enunciado 2'!$C$527:$C$531</c:f>
              <c:strCache>
                <c:ptCount val="5"/>
                <c:pt idx="0">
                  <c:v> Remuneración al Trabajo</c:v>
                </c:pt>
                <c:pt idx="1">
                  <c:v>Remuneración al Capital Propio</c:v>
                </c:pt>
                <c:pt idx="2">
                  <c:v>Remuneración al Capital Ajeno</c:v>
                </c:pt>
                <c:pt idx="3">
                  <c:v> Participación del Estado</c:v>
                </c:pt>
                <c:pt idx="4">
                  <c:v>Mantenimiento y Expansión de la Empresa</c:v>
                </c:pt>
              </c:strCache>
            </c:strRef>
          </c:cat>
          <c:val>
            <c:numRef>
              <c:f>'Enunciado 2'!$H$527:$H$531</c:f>
              <c:numCache>
                <c:formatCode>#,##0\ "€"</c:formatCode>
                <c:ptCount val="5"/>
                <c:pt idx="0">
                  <c:v>8598042</c:v>
                </c:pt>
                <c:pt idx="1">
                  <c:v>1096025</c:v>
                </c:pt>
                <c:pt idx="2">
                  <c:v>680122</c:v>
                </c:pt>
                <c:pt idx="3">
                  <c:v>451952</c:v>
                </c:pt>
                <c:pt idx="4">
                  <c:v>2300631</c:v>
                </c:pt>
              </c:numCache>
            </c:numRef>
          </c:val>
          <c:extLst>
            <c:ext xmlns:c16="http://schemas.microsoft.com/office/drawing/2014/chart" uri="{C3380CC4-5D6E-409C-BE32-E72D297353CC}">
              <c16:uniqueId val="{00000005-BC02-424C-A86A-5CDBF6AEC3D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'Enunciado 2'!$C$429</c:f>
          <c:strCache>
            <c:ptCount val="1"/>
            <c:pt idx="0">
              <c:v>Ratio de liquidez inmediata</c:v>
            </c:pt>
          </c:strCache>
        </c:strRef>
      </c:tx>
      <c:overlay val="0"/>
    </c:title>
    <c:autoTitleDeleted val="0"/>
    <c:plotArea>
      <c:layout/>
      <c:lineChart>
        <c:grouping val="standard"/>
        <c:varyColors val="0"/>
        <c:ser>
          <c:idx val="0"/>
          <c:order val="0"/>
          <c:tx>
            <c:strRef>
              <c:f>'Enunciado 2'!$C$430</c:f>
              <c:strCache>
                <c:ptCount val="1"/>
                <c:pt idx="0">
                  <c:v>Empresa</c:v>
                </c:pt>
              </c:strCache>
            </c:strRef>
          </c:tx>
          <c:marker>
            <c:symbol val="none"/>
          </c:marker>
          <c:cat>
            <c:strRef>
              <c:f>'Enunciado 2'!$D$429:$I$429</c:f>
              <c:strCache>
                <c:ptCount val="6"/>
                <c:pt idx="0">
                  <c:v>2020</c:v>
                </c:pt>
                <c:pt idx="1">
                  <c:v>2021</c:v>
                </c:pt>
                <c:pt idx="2">
                  <c:v>2022</c:v>
                </c:pt>
                <c:pt idx="3">
                  <c:v>2023</c:v>
                </c:pt>
                <c:pt idx="4">
                  <c:v>2024</c:v>
                </c:pt>
                <c:pt idx="5">
                  <c:v>Tendencia</c:v>
                </c:pt>
              </c:strCache>
            </c:strRef>
          </c:cat>
          <c:val>
            <c:numRef>
              <c:f>'Enunciado 2'!$D$430:$I$430</c:f>
              <c:numCache>
                <c:formatCode>#,##0.0000_ ;[Red]\-#,##0.0000\ </c:formatCode>
                <c:ptCount val="6"/>
                <c:pt idx="0">
                  <c:v>0</c:v>
                </c:pt>
                <c:pt idx="5">
                  <c:v>0</c:v>
                </c:pt>
              </c:numCache>
            </c:numRef>
          </c:val>
          <c:smooth val="0"/>
          <c:extLst>
            <c:ext xmlns:c16="http://schemas.microsoft.com/office/drawing/2014/chart" uri="{C3380CC4-5D6E-409C-BE32-E72D297353CC}">
              <c16:uniqueId val="{00000000-69BF-4CDC-96AC-4585CB646795}"/>
            </c:ext>
          </c:extLst>
        </c:ser>
        <c:ser>
          <c:idx val="1"/>
          <c:order val="1"/>
          <c:tx>
            <c:strRef>
              <c:f>'Enunciado 2'!$C$431</c:f>
              <c:strCache>
                <c:ptCount val="1"/>
                <c:pt idx="0">
                  <c:v>Sector</c:v>
                </c:pt>
              </c:strCache>
            </c:strRef>
          </c:tx>
          <c:marker>
            <c:symbol val="none"/>
          </c:marker>
          <c:cat>
            <c:strRef>
              <c:f>'Enunciado 2'!$D$429:$I$429</c:f>
              <c:strCache>
                <c:ptCount val="6"/>
                <c:pt idx="0">
                  <c:v>2020</c:v>
                </c:pt>
                <c:pt idx="1">
                  <c:v>2021</c:v>
                </c:pt>
                <c:pt idx="2">
                  <c:v>2022</c:v>
                </c:pt>
                <c:pt idx="3">
                  <c:v>2023</c:v>
                </c:pt>
                <c:pt idx="4">
                  <c:v>2024</c:v>
                </c:pt>
                <c:pt idx="5">
                  <c:v>Tendencia</c:v>
                </c:pt>
              </c:strCache>
            </c:strRef>
          </c:cat>
          <c:val>
            <c:numRef>
              <c:f>'Enunciado 2'!$D$431:$I$431</c:f>
              <c:numCache>
                <c:formatCode>#,##0.0000_ ;[Red]\-#,##0.0000\ </c:formatCode>
                <c:ptCount val="6"/>
                <c:pt idx="0">
                  <c:v>8.3684701820745389E-2</c:v>
                </c:pt>
                <c:pt idx="5">
                  <c:v>0</c:v>
                </c:pt>
              </c:numCache>
            </c:numRef>
          </c:val>
          <c:smooth val="0"/>
          <c:extLst>
            <c:ext xmlns:c16="http://schemas.microsoft.com/office/drawing/2014/chart" uri="{C3380CC4-5D6E-409C-BE32-E72D297353CC}">
              <c16:uniqueId val="{00000001-69BF-4CDC-96AC-4585CB646795}"/>
            </c:ext>
          </c:extLst>
        </c:ser>
        <c:dLbls>
          <c:showLegendKey val="0"/>
          <c:showVal val="0"/>
          <c:showCatName val="0"/>
          <c:showSerName val="0"/>
          <c:showPercent val="0"/>
          <c:showBubbleSize val="0"/>
        </c:dLbls>
        <c:smooth val="0"/>
        <c:axId val="188340480"/>
        <c:axId val="188346368"/>
      </c:lineChart>
      <c:catAx>
        <c:axId val="188340480"/>
        <c:scaling>
          <c:orientation val="minMax"/>
        </c:scaling>
        <c:delete val="0"/>
        <c:axPos val="b"/>
        <c:numFmt formatCode="General" sourceLinked="1"/>
        <c:majorTickMark val="none"/>
        <c:minorTickMark val="none"/>
        <c:tickLblPos val="nextTo"/>
        <c:crossAx val="188346368"/>
        <c:crosses val="autoZero"/>
        <c:auto val="1"/>
        <c:lblAlgn val="ctr"/>
        <c:lblOffset val="100"/>
        <c:noMultiLvlLbl val="0"/>
      </c:catAx>
      <c:valAx>
        <c:axId val="188346368"/>
        <c:scaling>
          <c:orientation val="minMax"/>
        </c:scaling>
        <c:delete val="0"/>
        <c:axPos val="l"/>
        <c:majorGridlines/>
        <c:numFmt formatCode="#,##0.0000_ ;[Red]\-#,##0.0000\ " sourceLinked="1"/>
        <c:majorTickMark val="none"/>
        <c:minorTickMark val="none"/>
        <c:tickLblPos val="nextTo"/>
        <c:crossAx val="188340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'Enunciado 2'!$C$481</c:f>
          <c:strCache>
            <c:ptCount val="1"/>
            <c:pt idx="0">
              <c:v>Remuneración vinculada a productividad</c:v>
            </c:pt>
          </c:strCache>
        </c:strRef>
      </c:tx>
      <c:overlay val="0"/>
    </c:title>
    <c:autoTitleDeleted val="0"/>
    <c:plotArea>
      <c:layout/>
      <c:lineChart>
        <c:grouping val="standard"/>
        <c:varyColors val="0"/>
        <c:ser>
          <c:idx val="0"/>
          <c:order val="0"/>
          <c:tx>
            <c:strRef>
              <c:f>'Enunciado 2'!$C$482</c:f>
              <c:strCache>
                <c:ptCount val="1"/>
                <c:pt idx="0">
                  <c:v>Porcentaje del sueldo remuneración variable</c:v>
                </c:pt>
              </c:strCache>
            </c:strRef>
          </c:tx>
          <c:cat>
            <c:strRef>
              <c:f>'Enunciado 2'!$D$481:$I$481</c:f>
              <c:strCache>
                <c:ptCount val="6"/>
                <c:pt idx="0">
                  <c:v>2020</c:v>
                </c:pt>
                <c:pt idx="1">
                  <c:v>2021</c:v>
                </c:pt>
                <c:pt idx="2">
                  <c:v>2022</c:v>
                </c:pt>
                <c:pt idx="3">
                  <c:v>2023</c:v>
                </c:pt>
                <c:pt idx="4">
                  <c:v>2024</c:v>
                </c:pt>
                <c:pt idx="5">
                  <c:v>Tendencia</c:v>
                </c:pt>
              </c:strCache>
            </c:strRef>
          </c:cat>
          <c:val>
            <c:numRef>
              <c:f>'Enunciado 2'!$D$482:$I$482</c:f>
              <c:numCache>
                <c:formatCode>0%</c:formatCode>
                <c:ptCount val="6"/>
                <c:pt idx="0">
                  <c:v>0.25</c:v>
                </c:pt>
                <c:pt idx="1">
                  <c:v>0.3</c:v>
                </c:pt>
                <c:pt idx="2">
                  <c:v>0.35</c:v>
                </c:pt>
                <c:pt idx="3">
                  <c:v>0.3</c:v>
                </c:pt>
                <c:pt idx="4">
                  <c:v>0.25</c:v>
                </c:pt>
                <c:pt idx="5">
                  <c:v>0.28999999999999998</c:v>
                </c:pt>
              </c:numCache>
            </c:numRef>
          </c:val>
          <c:smooth val="0"/>
          <c:extLst>
            <c:ext xmlns:c16="http://schemas.microsoft.com/office/drawing/2014/chart" uri="{C3380CC4-5D6E-409C-BE32-E72D297353CC}">
              <c16:uniqueId val="{00000000-5776-4289-A9F4-85D617AD7188}"/>
            </c:ext>
          </c:extLst>
        </c:ser>
        <c:ser>
          <c:idx val="1"/>
          <c:order val="1"/>
          <c:tx>
            <c:strRef>
              <c:f>'Enunciado 2'!$C$483</c:f>
              <c:strCache>
                <c:ptCount val="1"/>
                <c:pt idx="0">
                  <c:v>Porcentaje del sueldo productividad grupal</c:v>
                </c:pt>
              </c:strCache>
            </c:strRef>
          </c:tx>
          <c:cat>
            <c:strRef>
              <c:f>'Enunciado 2'!$D$481:$I$481</c:f>
              <c:strCache>
                <c:ptCount val="6"/>
                <c:pt idx="0">
                  <c:v>2020</c:v>
                </c:pt>
                <c:pt idx="1">
                  <c:v>2021</c:v>
                </c:pt>
                <c:pt idx="2">
                  <c:v>2022</c:v>
                </c:pt>
                <c:pt idx="3">
                  <c:v>2023</c:v>
                </c:pt>
                <c:pt idx="4">
                  <c:v>2024</c:v>
                </c:pt>
                <c:pt idx="5">
                  <c:v>Tendencia</c:v>
                </c:pt>
              </c:strCache>
            </c:strRef>
          </c:cat>
          <c:val>
            <c:numRef>
              <c:f>'Enunciado 2'!$D$483:$I$483</c:f>
              <c:numCache>
                <c:formatCode>0%</c:formatCode>
                <c:ptCount val="6"/>
                <c:pt idx="0">
                  <c:v>0.2</c:v>
                </c:pt>
                <c:pt idx="1">
                  <c:v>0.25</c:v>
                </c:pt>
                <c:pt idx="2">
                  <c:v>0.27</c:v>
                </c:pt>
                <c:pt idx="3">
                  <c:v>0.25</c:v>
                </c:pt>
                <c:pt idx="4">
                  <c:v>0.27</c:v>
                </c:pt>
                <c:pt idx="5">
                  <c:v>0.2900000000000027</c:v>
                </c:pt>
              </c:numCache>
            </c:numRef>
          </c:val>
          <c:smooth val="0"/>
          <c:extLst>
            <c:ext xmlns:c16="http://schemas.microsoft.com/office/drawing/2014/chart" uri="{C3380CC4-5D6E-409C-BE32-E72D297353CC}">
              <c16:uniqueId val="{00000001-5776-4289-A9F4-85D617AD7188}"/>
            </c:ext>
          </c:extLst>
        </c:ser>
        <c:dLbls>
          <c:showLegendKey val="0"/>
          <c:showVal val="0"/>
          <c:showCatName val="0"/>
          <c:showSerName val="0"/>
          <c:showPercent val="0"/>
          <c:showBubbleSize val="0"/>
        </c:dLbls>
        <c:marker val="1"/>
        <c:smooth val="0"/>
        <c:axId val="188624256"/>
        <c:axId val="188650624"/>
      </c:lineChart>
      <c:catAx>
        <c:axId val="188624256"/>
        <c:scaling>
          <c:orientation val="minMax"/>
        </c:scaling>
        <c:delete val="0"/>
        <c:axPos val="b"/>
        <c:numFmt formatCode="General" sourceLinked="1"/>
        <c:majorTickMark val="out"/>
        <c:minorTickMark val="none"/>
        <c:tickLblPos val="nextTo"/>
        <c:crossAx val="188650624"/>
        <c:crosses val="autoZero"/>
        <c:auto val="1"/>
        <c:lblAlgn val="ctr"/>
        <c:lblOffset val="100"/>
        <c:noMultiLvlLbl val="0"/>
      </c:catAx>
      <c:valAx>
        <c:axId val="188650624"/>
        <c:scaling>
          <c:orientation val="minMax"/>
        </c:scaling>
        <c:delete val="0"/>
        <c:axPos val="l"/>
        <c:majorGridlines/>
        <c:numFmt formatCode="0%" sourceLinked="1"/>
        <c:majorTickMark val="out"/>
        <c:minorTickMark val="none"/>
        <c:tickLblPos val="nextTo"/>
        <c:crossAx val="1886242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Evolución del activo</a:t>
            </a:r>
          </a:p>
        </c:rich>
      </c:tx>
      <c:overlay val="0"/>
    </c:title>
    <c:autoTitleDeleted val="0"/>
    <c:plotArea>
      <c:layout/>
      <c:barChart>
        <c:barDir val="col"/>
        <c:grouping val="percentStacked"/>
        <c:varyColors val="0"/>
        <c:ser>
          <c:idx val="0"/>
          <c:order val="0"/>
          <c:tx>
            <c:strRef>
              <c:f>'Solucion 2'!$C$43</c:f>
              <c:strCache>
                <c:ptCount val="1"/>
                <c:pt idx="0">
                  <c:v>A) ACTIVO NO CORRIENTE</c:v>
                </c:pt>
              </c:strCache>
            </c:strRef>
          </c:tx>
          <c:invertIfNegative val="0"/>
          <c:cat>
            <c:numRef>
              <c:f>'Solucion 2'!$D$42:$I$42</c:f>
              <c:numCache>
                <c:formatCode>General</c:formatCode>
                <c:ptCount val="6"/>
                <c:pt idx="0">
                  <c:v>2020</c:v>
                </c:pt>
                <c:pt idx="1">
                  <c:v>2021</c:v>
                </c:pt>
                <c:pt idx="2">
                  <c:v>2022</c:v>
                </c:pt>
                <c:pt idx="3">
                  <c:v>2023</c:v>
                </c:pt>
                <c:pt idx="4">
                  <c:v>2024</c:v>
                </c:pt>
                <c:pt idx="5">
                  <c:v>2025</c:v>
                </c:pt>
              </c:numCache>
            </c:numRef>
          </c:cat>
          <c:val>
            <c:numRef>
              <c:f>'Solucion 2'!$D$43:$I$43</c:f>
              <c:numCache>
                <c:formatCode>#,##0_ ;[Red]\-#,##0\ </c:formatCode>
                <c:ptCount val="6"/>
                <c:pt idx="0">
                  <c:v>79904</c:v>
                </c:pt>
                <c:pt idx="1">
                  <c:v>109581</c:v>
                </c:pt>
                <c:pt idx="2">
                  <c:v>119198</c:v>
                </c:pt>
                <c:pt idx="3">
                  <c:v>136405</c:v>
                </c:pt>
                <c:pt idx="4">
                  <c:v>121103</c:v>
                </c:pt>
                <c:pt idx="5">
                  <c:v>146004.79999999702</c:v>
                </c:pt>
              </c:numCache>
            </c:numRef>
          </c:val>
          <c:extLst>
            <c:ext xmlns:c16="http://schemas.microsoft.com/office/drawing/2014/chart" uri="{C3380CC4-5D6E-409C-BE32-E72D297353CC}">
              <c16:uniqueId val="{00000000-523B-401E-BBF4-8EDB5B224587}"/>
            </c:ext>
          </c:extLst>
        </c:ser>
        <c:ser>
          <c:idx val="1"/>
          <c:order val="1"/>
          <c:tx>
            <c:strRef>
              <c:f>'Solucion 2'!$C$50</c:f>
              <c:strCache>
                <c:ptCount val="1"/>
                <c:pt idx="0">
                  <c:v>B) ACTIVO CORRIENTE</c:v>
                </c:pt>
              </c:strCache>
            </c:strRef>
          </c:tx>
          <c:invertIfNegative val="0"/>
          <c:cat>
            <c:numRef>
              <c:f>'Solucion 2'!$D$42:$I$42</c:f>
              <c:numCache>
                <c:formatCode>General</c:formatCode>
                <c:ptCount val="6"/>
                <c:pt idx="0">
                  <c:v>2020</c:v>
                </c:pt>
                <c:pt idx="1">
                  <c:v>2021</c:v>
                </c:pt>
                <c:pt idx="2">
                  <c:v>2022</c:v>
                </c:pt>
                <c:pt idx="3">
                  <c:v>2023</c:v>
                </c:pt>
                <c:pt idx="4">
                  <c:v>2024</c:v>
                </c:pt>
                <c:pt idx="5">
                  <c:v>2025</c:v>
                </c:pt>
              </c:numCache>
            </c:numRef>
          </c:cat>
          <c:val>
            <c:numRef>
              <c:f>'Solucion 2'!$D$50:$I$50</c:f>
              <c:numCache>
                <c:formatCode>#,##0_ ;[Red]\-#,##0\ </c:formatCode>
                <c:ptCount val="6"/>
                <c:pt idx="0">
                  <c:v>123786</c:v>
                </c:pt>
                <c:pt idx="1">
                  <c:v>174488</c:v>
                </c:pt>
                <c:pt idx="2">
                  <c:v>229346</c:v>
                </c:pt>
                <c:pt idx="3">
                  <c:v>327816</c:v>
                </c:pt>
                <c:pt idx="4">
                  <c:v>359337</c:v>
                </c:pt>
                <c:pt idx="5">
                  <c:v>430283.59999999404</c:v>
                </c:pt>
              </c:numCache>
            </c:numRef>
          </c:val>
          <c:extLst>
            <c:ext xmlns:c16="http://schemas.microsoft.com/office/drawing/2014/chart" uri="{C3380CC4-5D6E-409C-BE32-E72D297353CC}">
              <c16:uniqueId val="{00000001-523B-401E-BBF4-8EDB5B224587}"/>
            </c:ext>
          </c:extLst>
        </c:ser>
        <c:dLbls>
          <c:showLegendKey val="0"/>
          <c:showVal val="0"/>
          <c:showCatName val="0"/>
          <c:showSerName val="0"/>
          <c:showPercent val="0"/>
          <c:showBubbleSize val="0"/>
        </c:dLbls>
        <c:gapWidth val="150"/>
        <c:overlap val="100"/>
        <c:axId val="273981440"/>
        <c:axId val="273982976"/>
      </c:barChart>
      <c:catAx>
        <c:axId val="273981440"/>
        <c:scaling>
          <c:orientation val="minMax"/>
        </c:scaling>
        <c:delete val="0"/>
        <c:axPos val="b"/>
        <c:numFmt formatCode="General" sourceLinked="1"/>
        <c:majorTickMark val="out"/>
        <c:minorTickMark val="none"/>
        <c:tickLblPos val="nextTo"/>
        <c:crossAx val="273982976"/>
        <c:crosses val="autoZero"/>
        <c:auto val="1"/>
        <c:lblAlgn val="ctr"/>
        <c:lblOffset val="100"/>
        <c:noMultiLvlLbl val="0"/>
      </c:catAx>
      <c:valAx>
        <c:axId val="273982976"/>
        <c:scaling>
          <c:orientation val="minMax"/>
        </c:scaling>
        <c:delete val="0"/>
        <c:axPos val="l"/>
        <c:majorGridlines/>
        <c:numFmt formatCode="0%" sourceLinked="1"/>
        <c:majorTickMark val="out"/>
        <c:minorTickMark val="none"/>
        <c:tickLblPos val="nextTo"/>
        <c:crossAx val="2739814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Evolución del pasivo</a:t>
            </a:r>
          </a:p>
        </c:rich>
      </c:tx>
      <c:overlay val="0"/>
    </c:title>
    <c:autoTitleDeleted val="0"/>
    <c:plotArea>
      <c:layout/>
      <c:barChart>
        <c:barDir val="col"/>
        <c:grouping val="percentStacked"/>
        <c:varyColors val="0"/>
        <c:ser>
          <c:idx val="0"/>
          <c:order val="0"/>
          <c:tx>
            <c:strRef>
              <c:f>'Solucion 2'!$C$60</c:f>
              <c:strCache>
                <c:ptCount val="1"/>
                <c:pt idx="0">
                  <c:v>A) PATRIMONIO NETO</c:v>
                </c:pt>
              </c:strCache>
            </c:strRef>
          </c:tx>
          <c:invertIfNegative val="0"/>
          <c:cat>
            <c:numRef>
              <c:f>'Solucion 2'!$D$59:$I$59</c:f>
              <c:numCache>
                <c:formatCode>General</c:formatCode>
                <c:ptCount val="6"/>
                <c:pt idx="0">
                  <c:v>2020</c:v>
                </c:pt>
                <c:pt idx="1">
                  <c:v>2021</c:v>
                </c:pt>
                <c:pt idx="2">
                  <c:v>2022</c:v>
                </c:pt>
                <c:pt idx="3">
                  <c:v>2023</c:v>
                </c:pt>
                <c:pt idx="4">
                  <c:v>2024</c:v>
                </c:pt>
                <c:pt idx="5">
                  <c:v>2025</c:v>
                </c:pt>
              </c:numCache>
            </c:numRef>
          </c:cat>
          <c:val>
            <c:numRef>
              <c:f>'Solucion 2'!$D$60:$I$60</c:f>
              <c:numCache>
                <c:formatCode>#,##0_ ;[Red]\-#,##0\ </c:formatCode>
                <c:ptCount val="6"/>
                <c:pt idx="0">
                  <c:v>13582</c:v>
                </c:pt>
                <c:pt idx="1">
                  <c:v>38776</c:v>
                </c:pt>
                <c:pt idx="2">
                  <c:v>140122</c:v>
                </c:pt>
                <c:pt idx="3">
                  <c:v>188010</c:v>
                </c:pt>
                <c:pt idx="4">
                  <c:v>202995</c:v>
                </c:pt>
                <c:pt idx="5">
                  <c:v>275115</c:v>
                </c:pt>
              </c:numCache>
            </c:numRef>
          </c:val>
          <c:extLst>
            <c:ext xmlns:c16="http://schemas.microsoft.com/office/drawing/2014/chart" uri="{C3380CC4-5D6E-409C-BE32-E72D297353CC}">
              <c16:uniqueId val="{00000000-54AC-4941-B44B-DDAE6D643283}"/>
            </c:ext>
          </c:extLst>
        </c:ser>
        <c:ser>
          <c:idx val="1"/>
          <c:order val="1"/>
          <c:tx>
            <c:strRef>
              <c:f>'Solucion 2'!$C$73</c:f>
              <c:strCache>
                <c:ptCount val="1"/>
                <c:pt idx="0">
                  <c:v>B) PASIVO NO CORRIENTE</c:v>
                </c:pt>
              </c:strCache>
            </c:strRef>
          </c:tx>
          <c:invertIfNegative val="0"/>
          <c:cat>
            <c:numRef>
              <c:f>'Solucion 2'!$D$59:$I$59</c:f>
              <c:numCache>
                <c:formatCode>General</c:formatCode>
                <c:ptCount val="6"/>
                <c:pt idx="0">
                  <c:v>2020</c:v>
                </c:pt>
                <c:pt idx="1">
                  <c:v>2021</c:v>
                </c:pt>
                <c:pt idx="2">
                  <c:v>2022</c:v>
                </c:pt>
                <c:pt idx="3">
                  <c:v>2023</c:v>
                </c:pt>
                <c:pt idx="4">
                  <c:v>2024</c:v>
                </c:pt>
                <c:pt idx="5">
                  <c:v>2025</c:v>
                </c:pt>
              </c:numCache>
            </c:numRef>
          </c:cat>
          <c:val>
            <c:numRef>
              <c:f>'Solucion 2'!$D$73:$I$73</c:f>
              <c:numCache>
                <c:formatCode>#,##0_ ;[Red]\-#,##0\ </c:formatCode>
                <c:ptCount val="6"/>
                <c:pt idx="0">
                  <c:v>0</c:v>
                </c:pt>
                <c:pt idx="1">
                  <c:v>22740</c:v>
                </c:pt>
                <c:pt idx="2">
                  <c:v>18933</c:v>
                </c:pt>
                <c:pt idx="3">
                  <c:v>30017</c:v>
                </c:pt>
                <c:pt idx="4">
                  <c:v>14917</c:v>
                </c:pt>
                <c:pt idx="5">
                  <c:v>28454.700000000186</c:v>
                </c:pt>
              </c:numCache>
            </c:numRef>
          </c:val>
          <c:extLst>
            <c:ext xmlns:c16="http://schemas.microsoft.com/office/drawing/2014/chart" uri="{C3380CC4-5D6E-409C-BE32-E72D297353CC}">
              <c16:uniqueId val="{00000001-54AC-4941-B44B-DDAE6D643283}"/>
            </c:ext>
          </c:extLst>
        </c:ser>
        <c:ser>
          <c:idx val="2"/>
          <c:order val="2"/>
          <c:tx>
            <c:strRef>
              <c:f>'Solucion 2'!$C$79</c:f>
              <c:strCache>
                <c:ptCount val="1"/>
                <c:pt idx="0">
                  <c:v>C) PASIVO CORRIENTE</c:v>
                </c:pt>
              </c:strCache>
            </c:strRef>
          </c:tx>
          <c:invertIfNegative val="0"/>
          <c:cat>
            <c:numRef>
              <c:f>'Solucion 2'!$D$59:$I$59</c:f>
              <c:numCache>
                <c:formatCode>General</c:formatCode>
                <c:ptCount val="6"/>
                <c:pt idx="0">
                  <c:v>2020</c:v>
                </c:pt>
                <c:pt idx="1">
                  <c:v>2021</c:v>
                </c:pt>
                <c:pt idx="2">
                  <c:v>2022</c:v>
                </c:pt>
                <c:pt idx="3">
                  <c:v>2023</c:v>
                </c:pt>
                <c:pt idx="4">
                  <c:v>2024</c:v>
                </c:pt>
                <c:pt idx="5">
                  <c:v>2025</c:v>
                </c:pt>
              </c:numCache>
            </c:numRef>
          </c:cat>
          <c:val>
            <c:numRef>
              <c:f>'Solucion 2'!$D$79:$I$79</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2-54AC-4941-B44B-DDAE6D643283}"/>
            </c:ext>
          </c:extLst>
        </c:ser>
        <c:dLbls>
          <c:showLegendKey val="0"/>
          <c:showVal val="0"/>
          <c:showCatName val="0"/>
          <c:showSerName val="0"/>
          <c:showPercent val="0"/>
          <c:showBubbleSize val="0"/>
        </c:dLbls>
        <c:gapWidth val="150"/>
        <c:overlap val="100"/>
        <c:axId val="274276736"/>
        <c:axId val="274278272"/>
      </c:barChart>
      <c:catAx>
        <c:axId val="274276736"/>
        <c:scaling>
          <c:orientation val="minMax"/>
        </c:scaling>
        <c:delete val="0"/>
        <c:axPos val="b"/>
        <c:numFmt formatCode="General" sourceLinked="1"/>
        <c:majorTickMark val="out"/>
        <c:minorTickMark val="none"/>
        <c:tickLblPos val="nextTo"/>
        <c:crossAx val="274278272"/>
        <c:crosses val="autoZero"/>
        <c:auto val="1"/>
        <c:lblAlgn val="ctr"/>
        <c:lblOffset val="100"/>
        <c:noMultiLvlLbl val="0"/>
      </c:catAx>
      <c:valAx>
        <c:axId val="274278272"/>
        <c:scaling>
          <c:orientation val="minMax"/>
        </c:scaling>
        <c:delete val="0"/>
        <c:axPos val="l"/>
        <c:majorGridlines/>
        <c:numFmt formatCode="0%" sourceLinked="1"/>
        <c:majorTickMark val="out"/>
        <c:minorTickMark val="none"/>
        <c:tickLblPos val="nextTo"/>
        <c:crossAx val="274276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1'!$C$138</c:f>
          <c:strCache>
            <c:ptCount val="1"/>
            <c:pt idx="0">
              <c:v>Gráfico Masas Patrimoniales</c:v>
            </c:pt>
          </c:strCache>
        </c:strRef>
      </c:tx>
      <c:overlay val="0"/>
      <c:txPr>
        <a:bodyPr/>
        <a:lstStyle/>
        <a:p>
          <a:pPr>
            <a:defRPr/>
          </a:pPr>
          <a:endParaRPr lang="es-ES"/>
        </a:p>
      </c:txPr>
    </c:title>
    <c:autoTitleDeleted val="0"/>
    <c:plotArea>
      <c:layout/>
      <c:barChart>
        <c:barDir val="col"/>
        <c:grouping val="stacked"/>
        <c:varyColors val="0"/>
        <c:ser>
          <c:idx val="0"/>
          <c:order val="0"/>
          <c:tx>
            <c:strRef>
              <c:f>'Solucion 1'!$C$122</c:f>
              <c:strCache>
                <c:ptCount val="1"/>
                <c:pt idx="0">
                  <c:v>ACTIVO CORRIENTE</c:v>
                </c:pt>
              </c:strCache>
            </c:strRef>
          </c:tx>
          <c:invertIfNegative val="0"/>
          <c:cat>
            <c:numRef>
              <c:f>'Solucion 1'!$D$121:$I$121</c:f>
              <c:numCache>
                <c:formatCode>General</c:formatCode>
                <c:ptCount val="6"/>
                <c:pt idx="0">
                  <c:v>2020</c:v>
                </c:pt>
                <c:pt idx="1">
                  <c:v>2021</c:v>
                </c:pt>
                <c:pt idx="2">
                  <c:v>2022</c:v>
                </c:pt>
                <c:pt idx="3">
                  <c:v>2023</c:v>
                </c:pt>
                <c:pt idx="4">
                  <c:v>2024</c:v>
                </c:pt>
                <c:pt idx="5">
                  <c:v>2025</c:v>
                </c:pt>
              </c:numCache>
            </c:numRef>
          </c:cat>
          <c:val>
            <c:numRef>
              <c:f>'Solucion 1'!$D$122:$I$122</c:f>
              <c:numCache>
                <c:formatCode>#,##0_ ;[Red]\-#,##0\ </c:formatCode>
                <c:ptCount val="6"/>
                <c:pt idx="0">
                  <c:v>123786</c:v>
                </c:pt>
                <c:pt idx="1">
                  <c:v>174488</c:v>
                </c:pt>
                <c:pt idx="2">
                  <c:v>229346</c:v>
                </c:pt>
                <c:pt idx="3">
                  <c:v>327816</c:v>
                </c:pt>
                <c:pt idx="4">
                  <c:v>359337</c:v>
                </c:pt>
                <c:pt idx="5">
                  <c:v>430283.59999999404</c:v>
                </c:pt>
              </c:numCache>
            </c:numRef>
          </c:val>
          <c:extLst>
            <c:ext xmlns:c16="http://schemas.microsoft.com/office/drawing/2014/chart" uri="{C3380CC4-5D6E-409C-BE32-E72D297353CC}">
              <c16:uniqueId val="{00000000-830A-400F-A279-B13315C8DA1C}"/>
            </c:ext>
          </c:extLst>
        </c:ser>
        <c:ser>
          <c:idx val="1"/>
          <c:order val="1"/>
          <c:tx>
            <c:strRef>
              <c:f>'Solucion 1'!$C$124</c:f>
              <c:strCache>
                <c:ptCount val="1"/>
                <c:pt idx="0">
                  <c:v>PASIVO CORRIENTE</c:v>
                </c:pt>
              </c:strCache>
            </c:strRef>
          </c:tx>
          <c:invertIfNegative val="0"/>
          <c:cat>
            <c:numRef>
              <c:f>'Solucion 1'!$D$121:$I$121</c:f>
              <c:numCache>
                <c:formatCode>General</c:formatCode>
                <c:ptCount val="6"/>
                <c:pt idx="0">
                  <c:v>2020</c:v>
                </c:pt>
                <c:pt idx="1">
                  <c:v>2021</c:v>
                </c:pt>
                <c:pt idx="2">
                  <c:v>2022</c:v>
                </c:pt>
                <c:pt idx="3">
                  <c:v>2023</c:v>
                </c:pt>
                <c:pt idx="4">
                  <c:v>2024</c:v>
                </c:pt>
                <c:pt idx="5">
                  <c:v>2025</c:v>
                </c:pt>
              </c:numCache>
            </c:numRef>
          </c:cat>
          <c:val>
            <c:numRef>
              <c:f>'Solucion 1'!$D$124:$I$124</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830A-400F-A279-B13315C8DA1C}"/>
            </c:ext>
          </c:extLst>
        </c:ser>
        <c:dLbls>
          <c:showLegendKey val="0"/>
          <c:showVal val="0"/>
          <c:showCatName val="0"/>
          <c:showSerName val="0"/>
          <c:showPercent val="0"/>
          <c:showBubbleSize val="0"/>
        </c:dLbls>
        <c:gapWidth val="150"/>
        <c:overlap val="100"/>
        <c:axId val="423200640"/>
        <c:axId val="423202176"/>
      </c:barChart>
      <c:catAx>
        <c:axId val="423200640"/>
        <c:scaling>
          <c:orientation val="minMax"/>
        </c:scaling>
        <c:delete val="0"/>
        <c:axPos val="b"/>
        <c:numFmt formatCode="General" sourceLinked="1"/>
        <c:majorTickMark val="out"/>
        <c:minorTickMark val="none"/>
        <c:tickLblPos val="nextTo"/>
        <c:crossAx val="423202176"/>
        <c:crosses val="autoZero"/>
        <c:auto val="1"/>
        <c:lblAlgn val="ctr"/>
        <c:lblOffset val="100"/>
        <c:noMultiLvlLbl val="0"/>
      </c:catAx>
      <c:valAx>
        <c:axId val="423202176"/>
        <c:scaling>
          <c:orientation val="minMax"/>
        </c:scaling>
        <c:delete val="0"/>
        <c:axPos val="l"/>
        <c:majorGridlines/>
        <c:numFmt formatCode="#,##0_ ;[Red]\-#,##0\ " sourceLinked="1"/>
        <c:majorTickMark val="out"/>
        <c:minorTickMark val="none"/>
        <c:tickLblPos val="nextTo"/>
        <c:crossAx val="4232006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Resultados </a:t>
            </a:r>
          </a:p>
        </c:rich>
      </c:tx>
      <c:overlay val="0"/>
    </c:title>
    <c:autoTitleDeleted val="0"/>
    <c:plotArea>
      <c:layout/>
      <c:lineChart>
        <c:grouping val="standard"/>
        <c:varyColors val="0"/>
        <c:ser>
          <c:idx val="1"/>
          <c:order val="0"/>
          <c:tx>
            <c:strRef>
              <c:f>'Solucion 2'!$C$106</c:f>
              <c:strCache>
                <c:ptCount val="1"/>
                <c:pt idx="0">
                  <c:v>A) RESULTADO DE EXPLOTACIÓN</c:v>
                </c:pt>
              </c:strCache>
            </c:strRef>
          </c:tx>
          <c:marker>
            <c:symbol val="none"/>
          </c:marker>
          <c:cat>
            <c:numRef>
              <c:f>'Solucion 2'!$D$94:$I$94</c:f>
              <c:numCache>
                <c:formatCode>General</c:formatCode>
                <c:ptCount val="6"/>
                <c:pt idx="0">
                  <c:v>2020</c:v>
                </c:pt>
                <c:pt idx="1">
                  <c:v>2021</c:v>
                </c:pt>
                <c:pt idx="2">
                  <c:v>2022</c:v>
                </c:pt>
                <c:pt idx="3">
                  <c:v>2023</c:v>
                </c:pt>
                <c:pt idx="4">
                  <c:v>2024</c:v>
                </c:pt>
                <c:pt idx="5">
                  <c:v>2025</c:v>
                </c:pt>
              </c:numCache>
            </c:numRef>
          </c:cat>
          <c:val>
            <c:numRef>
              <c:f>'Solucion 2'!$D$106:$I$106</c:f>
              <c:numCache>
                <c:formatCode>#,##0_ ;[Red]\-#,##0\ </c:formatCode>
                <c:ptCount val="6"/>
                <c:pt idx="0">
                  <c:v>11164</c:v>
                </c:pt>
                <c:pt idx="1">
                  <c:v>31067</c:v>
                </c:pt>
                <c:pt idx="2">
                  <c:v>14840</c:v>
                </c:pt>
                <c:pt idx="3">
                  <c:v>33692</c:v>
                </c:pt>
                <c:pt idx="4">
                  <c:v>27675</c:v>
                </c:pt>
                <c:pt idx="5">
                  <c:v>34381.700000000186</c:v>
                </c:pt>
              </c:numCache>
            </c:numRef>
          </c:val>
          <c:smooth val="0"/>
          <c:extLst>
            <c:ext xmlns:c16="http://schemas.microsoft.com/office/drawing/2014/chart" uri="{C3380CC4-5D6E-409C-BE32-E72D297353CC}">
              <c16:uniqueId val="{00000000-3E83-44BD-9702-5CBC0DBFC451}"/>
            </c:ext>
          </c:extLst>
        </c:ser>
        <c:ser>
          <c:idx val="2"/>
          <c:order val="1"/>
          <c:tx>
            <c:strRef>
              <c:f>'Solucion 2'!$C$112</c:f>
              <c:strCache>
                <c:ptCount val="1"/>
                <c:pt idx="0">
                  <c:v>B) RESULTADO FINANCIERO</c:v>
                </c:pt>
              </c:strCache>
            </c:strRef>
          </c:tx>
          <c:marker>
            <c:symbol val="none"/>
          </c:marker>
          <c:cat>
            <c:numRef>
              <c:f>'Solucion 2'!$D$94:$I$94</c:f>
              <c:numCache>
                <c:formatCode>General</c:formatCode>
                <c:ptCount val="6"/>
                <c:pt idx="0">
                  <c:v>2020</c:v>
                </c:pt>
                <c:pt idx="1">
                  <c:v>2021</c:v>
                </c:pt>
                <c:pt idx="2">
                  <c:v>2022</c:v>
                </c:pt>
                <c:pt idx="3">
                  <c:v>2023</c:v>
                </c:pt>
                <c:pt idx="4">
                  <c:v>2024</c:v>
                </c:pt>
                <c:pt idx="5">
                  <c:v>2025</c:v>
                </c:pt>
              </c:numCache>
            </c:numRef>
          </c:cat>
          <c:val>
            <c:numRef>
              <c:f>'Solucion 2'!$D$112:$I$112</c:f>
              <c:numCache>
                <c:formatCode>#,##0_ ;[Red]\-#,##0\ </c:formatCode>
                <c:ptCount val="6"/>
                <c:pt idx="0">
                  <c:v>-7723</c:v>
                </c:pt>
                <c:pt idx="1">
                  <c:v>-3050</c:v>
                </c:pt>
                <c:pt idx="2">
                  <c:v>-5959</c:v>
                </c:pt>
                <c:pt idx="3">
                  <c:v>-6078</c:v>
                </c:pt>
                <c:pt idx="4">
                  <c:v>-8728</c:v>
                </c:pt>
                <c:pt idx="5">
                  <c:v>-7819</c:v>
                </c:pt>
              </c:numCache>
            </c:numRef>
          </c:val>
          <c:smooth val="0"/>
          <c:extLst>
            <c:ext xmlns:c16="http://schemas.microsoft.com/office/drawing/2014/chart" uri="{C3380CC4-5D6E-409C-BE32-E72D297353CC}">
              <c16:uniqueId val="{00000001-3E83-44BD-9702-5CBC0DBFC451}"/>
            </c:ext>
          </c:extLst>
        </c:ser>
        <c:ser>
          <c:idx val="3"/>
          <c:order val="2"/>
          <c:tx>
            <c:strRef>
              <c:f>'Solucion 2'!$C$113</c:f>
              <c:strCache>
                <c:ptCount val="1"/>
                <c:pt idx="0">
                  <c:v>C) RESULTADO ANTES DE IMPUESTOS</c:v>
                </c:pt>
              </c:strCache>
            </c:strRef>
          </c:tx>
          <c:marker>
            <c:symbol val="none"/>
          </c:marker>
          <c:cat>
            <c:numRef>
              <c:f>'Solucion 2'!$D$94:$I$94</c:f>
              <c:numCache>
                <c:formatCode>General</c:formatCode>
                <c:ptCount val="6"/>
                <c:pt idx="0">
                  <c:v>2020</c:v>
                </c:pt>
                <c:pt idx="1">
                  <c:v>2021</c:v>
                </c:pt>
                <c:pt idx="2">
                  <c:v>2022</c:v>
                </c:pt>
                <c:pt idx="3">
                  <c:v>2023</c:v>
                </c:pt>
                <c:pt idx="4">
                  <c:v>2024</c:v>
                </c:pt>
                <c:pt idx="5">
                  <c:v>2025</c:v>
                </c:pt>
              </c:numCache>
            </c:numRef>
          </c:cat>
          <c:val>
            <c:numRef>
              <c:f>'Solucion 2'!$D$113:$I$113</c:f>
              <c:numCache>
                <c:formatCode>#,##0_ ;[Red]\-#,##0\ </c:formatCode>
                <c:ptCount val="6"/>
                <c:pt idx="0">
                  <c:v>3441</c:v>
                </c:pt>
                <c:pt idx="1">
                  <c:v>28017</c:v>
                </c:pt>
                <c:pt idx="2">
                  <c:v>8881</c:v>
                </c:pt>
                <c:pt idx="3">
                  <c:v>27614</c:v>
                </c:pt>
                <c:pt idx="4">
                  <c:v>18947</c:v>
                </c:pt>
                <c:pt idx="5">
                  <c:v>26562.700000000186</c:v>
                </c:pt>
              </c:numCache>
            </c:numRef>
          </c:val>
          <c:smooth val="0"/>
          <c:extLst>
            <c:ext xmlns:c16="http://schemas.microsoft.com/office/drawing/2014/chart" uri="{C3380CC4-5D6E-409C-BE32-E72D297353CC}">
              <c16:uniqueId val="{00000002-3E83-44BD-9702-5CBC0DBFC451}"/>
            </c:ext>
          </c:extLst>
        </c:ser>
        <c:ser>
          <c:idx val="4"/>
          <c:order val="3"/>
          <c:tx>
            <c:strRef>
              <c:f>'Solucion 2'!$C$115</c:f>
              <c:strCache>
                <c:ptCount val="1"/>
                <c:pt idx="0">
                  <c:v>D) RESULTADO DEL EJERCICIO</c:v>
                </c:pt>
              </c:strCache>
            </c:strRef>
          </c:tx>
          <c:marker>
            <c:symbol val="none"/>
          </c:marker>
          <c:cat>
            <c:numRef>
              <c:f>'Solucion 2'!$D$94:$I$94</c:f>
              <c:numCache>
                <c:formatCode>General</c:formatCode>
                <c:ptCount val="6"/>
                <c:pt idx="0">
                  <c:v>2020</c:v>
                </c:pt>
                <c:pt idx="1">
                  <c:v>2021</c:v>
                </c:pt>
                <c:pt idx="2">
                  <c:v>2022</c:v>
                </c:pt>
                <c:pt idx="3">
                  <c:v>2023</c:v>
                </c:pt>
                <c:pt idx="4">
                  <c:v>2024</c:v>
                </c:pt>
                <c:pt idx="5">
                  <c:v>2025</c:v>
                </c:pt>
              </c:numCache>
            </c:numRef>
          </c:cat>
          <c:val>
            <c:numRef>
              <c:f>'Solucion 2'!$D$115:$I$115</c:f>
              <c:numCache>
                <c:formatCode>#,##0_ ;[Red]\-#,##0\ </c:formatCode>
                <c:ptCount val="6"/>
                <c:pt idx="0">
                  <c:v>2408.6999999999998</c:v>
                </c:pt>
                <c:pt idx="1">
                  <c:v>19611.900000000001</c:v>
                </c:pt>
                <c:pt idx="2">
                  <c:v>6216.7000000000007</c:v>
                </c:pt>
                <c:pt idx="3">
                  <c:v>19329.800000000003</c:v>
                </c:pt>
                <c:pt idx="4">
                  <c:v>17762.900000000001</c:v>
                </c:pt>
                <c:pt idx="5">
                  <c:v>22193.889999999665</c:v>
                </c:pt>
              </c:numCache>
            </c:numRef>
          </c:val>
          <c:smooth val="0"/>
          <c:extLst>
            <c:ext xmlns:c16="http://schemas.microsoft.com/office/drawing/2014/chart" uri="{C3380CC4-5D6E-409C-BE32-E72D297353CC}">
              <c16:uniqueId val="{00000003-3E83-44BD-9702-5CBC0DBFC451}"/>
            </c:ext>
          </c:extLst>
        </c:ser>
        <c:dLbls>
          <c:showLegendKey val="0"/>
          <c:showVal val="0"/>
          <c:showCatName val="0"/>
          <c:showSerName val="0"/>
          <c:showPercent val="0"/>
          <c:showBubbleSize val="0"/>
        </c:dLbls>
        <c:smooth val="0"/>
        <c:axId val="274327424"/>
        <c:axId val="274328960"/>
      </c:lineChart>
      <c:catAx>
        <c:axId val="274327424"/>
        <c:scaling>
          <c:orientation val="minMax"/>
        </c:scaling>
        <c:delete val="0"/>
        <c:axPos val="b"/>
        <c:numFmt formatCode="General" sourceLinked="1"/>
        <c:majorTickMark val="out"/>
        <c:minorTickMark val="none"/>
        <c:tickLblPos val="nextTo"/>
        <c:crossAx val="274328960"/>
        <c:crosses val="autoZero"/>
        <c:auto val="1"/>
        <c:lblAlgn val="ctr"/>
        <c:lblOffset val="100"/>
        <c:noMultiLvlLbl val="0"/>
      </c:catAx>
      <c:valAx>
        <c:axId val="274328960"/>
        <c:scaling>
          <c:orientation val="minMax"/>
        </c:scaling>
        <c:delete val="0"/>
        <c:axPos val="l"/>
        <c:majorGridlines/>
        <c:numFmt formatCode="#,##0_ ;[Red]\-#,##0\ " sourceLinked="1"/>
        <c:majorTickMark val="out"/>
        <c:minorTickMark val="none"/>
        <c:tickLblPos val="nextTo"/>
        <c:crossAx val="2743274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Rotación</a:t>
            </a:r>
          </a:p>
        </c:rich>
      </c:tx>
      <c:overlay val="0"/>
    </c:title>
    <c:autoTitleDeleted val="0"/>
    <c:plotArea>
      <c:layout/>
      <c:lineChart>
        <c:grouping val="standard"/>
        <c:varyColors val="0"/>
        <c:ser>
          <c:idx val="0"/>
          <c:order val="0"/>
          <c:tx>
            <c:strRef>
              <c:f>'Solucion 2'!$C$153</c:f>
              <c:strCache>
                <c:ptCount val="1"/>
                <c:pt idx="0">
                  <c:v>Empresa</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2'!$D$153:$I$153</c:f>
              <c:numCache>
                <c:formatCode>0.00%</c:formatCode>
                <c:ptCount val="6"/>
                <c:pt idx="0">
                  <c:v>2.6740978938583142</c:v>
                </c:pt>
                <c:pt idx="1">
                  <c:v>2.2586977107674544</c:v>
                </c:pt>
                <c:pt idx="2">
                  <c:v>2.0343285209327946</c:v>
                </c:pt>
                <c:pt idx="3">
                  <c:v>1.723495921123775</c:v>
                </c:pt>
                <c:pt idx="4">
                  <c:v>1.5503996336691366</c:v>
                </c:pt>
                <c:pt idx="5">
                  <c:v>1.2134244430636727</c:v>
                </c:pt>
              </c:numCache>
            </c:numRef>
          </c:val>
          <c:smooth val="0"/>
          <c:extLst>
            <c:ext xmlns:c16="http://schemas.microsoft.com/office/drawing/2014/chart" uri="{C3380CC4-5D6E-409C-BE32-E72D297353CC}">
              <c16:uniqueId val="{00000000-D613-4DFD-818F-3844E5C1C259}"/>
            </c:ext>
          </c:extLst>
        </c:ser>
        <c:ser>
          <c:idx val="1"/>
          <c:order val="1"/>
          <c:tx>
            <c:strRef>
              <c:f>'Solucion 2'!$C$154</c:f>
              <c:strCache>
                <c:ptCount val="1"/>
                <c:pt idx="0">
                  <c:v>Sector</c:v>
                </c:pt>
              </c:strCache>
            </c:strRef>
          </c:tx>
          <c:marker>
            <c:symbol val="none"/>
          </c:marker>
          <c:val>
            <c:numRef>
              <c:f>'Solucion 2'!$D$154:$I$154</c:f>
              <c:numCache>
                <c:formatCode>0.00%</c:formatCode>
                <c:ptCount val="6"/>
                <c:pt idx="0">
                  <c:v>1.6934039221608592</c:v>
                </c:pt>
                <c:pt idx="1">
                  <c:v>1.6240588891984116</c:v>
                </c:pt>
                <c:pt idx="2">
                  <c:v>1.5981664234264994</c:v>
                </c:pt>
                <c:pt idx="3">
                  <c:v>1.5331226919740331</c:v>
                </c:pt>
                <c:pt idx="4">
                  <c:v>1.4275527004023509</c:v>
                </c:pt>
                <c:pt idx="5">
                  <c:v>1.3884693332100113</c:v>
                </c:pt>
              </c:numCache>
            </c:numRef>
          </c:val>
          <c:smooth val="0"/>
          <c:extLst>
            <c:ext xmlns:c16="http://schemas.microsoft.com/office/drawing/2014/chart" uri="{C3380CC4-5D6E-409C-BE32-E72D297353CC}">
              <c16:uniqueId val="{00000001-D613-4DFD-818F-3844E5C1C259}"/>
            </c:ext>
          </c:extLst>
        </c:ser>
        <c:dLbls>
          <c:showLegendKey val="0"/>
          <c:showVal val="0"/>
          <c:showCatName val="0"/>
          <c:showSerName val="0"/>
          <c:showPercent val="0"/>
          <c:showBubbleSize val="0"/>
        </c:dLbls>
        <c:smooth val="0"/>
        <c:axId val="274363520"/>
        <c:axId val="274365056"/>
      </c:lineChart>
      <c:catAx>
        <c:axId val="274363520"/>
        <c:scaling>
          <c:orientation val="minMax"/>
        </c:scaling>
        <c:delete val="0"/>
        <c:axPos val="b"/>
        <c:numFmt formatCode="General" sourceLinked="1"/>
        <c:majorTickMark val="none"/>
        <c:minorTickMark val="none"/>
        <c:tickLblPos val="nextTo"/>
        <c:crossAx val="274365056"/>
        <c:crosses val="autoZero"/>
        <c:auto val="1"/>
        <c:lblAlgn val="ctr"/>
        <c:lblOffset val="100"/>
        <c:noMultiLvlLbl val="0"/>
      </c:catAx>
      <c:valAx>
        <c:axId val="274365056"/>
        <c:scaling>
          <c:orientation val="minMax"/>
        </c:scaling>
        <c:delete val="0"/>
        <c:axPos val="l"/>
        <c:majorGridlines/>
        <c:numFmt formatCode="0.00%" sourceLinked="1"/>
        <c:majorTickMark val="none"/>
        <c:minorTickMark val="none"/>
        <c:tickLblPos val="nextTo"/>
        <c:crossAx val="274363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Margen</a:t>
            </a:r>
          </a:p>
        </c:rich>
      </c:tx>
      <c:overlay val="0"/>
    </c:title>
    <c:autoTitleDeleted val="0"/>
    <c:plotArea>
      <c:layout/>
      <c:lineChart>
        <c:grouping val="standard"/>
        <c:varyColors val="0"/>
        <c:ser>
          <c:idx val="0"/>
          <c:order val="0"/>
          <c:tx>
            <c:strRef>
              <c:f>'Solucion 2'!$C$148</c:f>
              <c:strCache>
                <c:ptCount val="1"/>
                <c:pt idx="0">
                  <c:v>Empresa</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2'!$D$148:$I$148</c:f>
              <c:numCache>
                <c:formatCode>0.00%</c:formatCode>
                <c:ptCount val="6"/>
                <c:pt idx="0">
                  <c:v>2.049617486740091E-2</c:v>
                </c:pt>
                <c:pt idx="1">
                  <c:v>4.8419172539766159E-2</c:v>
                </c:pt>
                <c:pt idx="2">
                  <c:v>2.0929324042067377E-2</c:v>
                </c:pt>
                <c:pt idx="3">
                  <c:v>4.2110631022031463E-2</c:v>
                </c:pt>
                <c:pt idx="4">
                  <c:v>3.7153934759435826E-2</c:v>
                </c:pt>
                <c:pt idx="5">
                  <c:v>4.1923940926041681E-2</c:v>
                </c:pt>
              </c:numCache>
            </c:numRef>
          </c:val>
          <c:smooth val="0"/>
          <c:extLst>
            <c:ext xmlns:c16="http://schemas.microsoft.com/office/drawing/2014/chart" uri="{C3380CC4-5D6E-409C-BE32-E72D297353CC}">
              <c16:uniqueId val="{00000000-AA75-48C7-8E9D-58E56C61E966}"/>
            </c:ext>
          </c:extLst>
        </c:ser>
        <c:ser>
          <c:idx val="1"/>
          <c:order val="1"/>
          <c:tx>
            <c:strRef>
              <c:f>'Solucion 2'!$C$149</c:f>
              <c:strCache>
                <c:ptCount val="1"/>
                <c:pt idx="0">
                  <c:v>Sector</c:v>
                </c:pt>
              </c:strCache>
            </c:strRef>
          </c:tx>
          <c:marker>
            <c:symbol val="none"/>
          </c:marker>
          <c:val>
            <c:numRef>
              <c:f>'Solucion 2'!$D$149:$I$149</c:f>
              <c:numCache>
                <c:formatCode>0.00%</c:formatCode>
                <c:ptCount val="6"/>
                <c:pt idx="0">
                  <c:v>7.2441096480726552E-2</c:v>
                </c:pt>
                <c:pt idx="1">
                  <c:v>6.9787121802957347E-2</c:v>
                </c:pt>
                <c:pt idx="2">
                  <c:v>7.1195550782424386E-2</c:v>
                </c:pt>
                <c:pt idx="3">
                  <c:v>6.3779667987317809E-2</c:v>
                </c:pt>
                <c:pt idx="4">
                  <c:v>6.5542832660054895E-2</c:v>
                </c:pt>
                <c:pt idx="5">
                  <c:v>6.2608059505601332E-2</c:v>
                </c:pt>
              </c:numCache>
            </c:numRef>
          </c:val>
          <c:smooth val="0"/>
          <c:extLst>
            <c:ext xmlns:c16="http://schemas.microsoft.com/office/drawing/2014/chart" uri="{C3380CC4-5D6E-409C-BE32-E72D297353CC}">
              <c16:uniqueId val="{00000001-AA75-48C7-8E9D-58E56C61E966}"/>
            </c:ext>
          </c:extLst>
        </c:ser>
        <c:dLbls>
          <c:showLegendKey val="0"/>
          <c:showVal val="0"/>
          <c:showCatName val="0"/>
          <c:showSerName val="0"/>
          <c:showPercent val="0"/>
          <c:showBubbleSize val="0"/>
        </c:dLbls>
        <c:smooth val="0"/>
        <c:axId val="274395520"/>
        <c:axId val="274397056"/>
      </c:lineChart>
      <c:catAx>
        <c:axId val="274395520"/>
        <c:scaling>
          <c:orientation val="minMax"/>
        </c:scaling>
        <c:delete val="0"/>
        <c:axPos val="b"/>
        <c:numFmt formatCode="General" sourceLinked="1"/>
        <c:majorTickMark val="none"/>
        <c:minorTickMark val="none"/>
        <c:tickLblPos val="nextTo"/>
        <c:crossAx val="274397056"/>
        <c:crosses val="autoZero"/>
        <c:auto val="1"/>
        <c:lblAlgn val="ctr"/>
        <c:lblOffset val="100"/>
        <c:noMultiLvlLbl val="0"/>
      </c:catAx>
      <c:valAx>
        <c:axId val="274397056"/>
        <c:scaling>
          <c:orientation val="minMax"/>
        </c:scaling>
        <c:delete val="0"/>
        <c:axPos val="l"/>
        <c:majorGridlines/>
        <c:title>
          <c:overlay val="0"/>
        </c:title>
        <c:numFmt formatCode="0.00%" sourceLinked="1"/>
        <c:majorTickMark val="none"/>
        <c:minorTickMark val="none"/>
        <c:tickLblPos val="nextTo"/>
        <c:crossAx val="2743955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 Económica</a:t>
            </a:r>
          </a:p>
        </c:rich>
      </c:tx>
      <c:overlay val="0"/>
    </c:title>
    <c:autoTitleDeleted val="0"/>
    <c:plotArea>
      <c:layout/>
      <c:lineChart>
        <c:grouping val="standard"/>
        <c:varyColors val="0"/>
        <c:ser>
          <c:idx val="0"/>
          <c:order val="0"/>
          <c:tx>
            <c:strRef>
              <c:f>'Solucion 2'!$C$143</c:f>
              <c:strCache>
                <c:ptCount val="1"/>
                <c:pt idx="0">
                  <c:v>Empresa</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2'!$D$143:$I$143</c:f>
              <c:numCache>
                <c:formatCode>0.00%</c:formatCode>
                <c:ptCount val="6"/>
                <c:pt idx="0">
                  <c:v>5.4808778045068486E-2</c:v>
                </c:pt>
                <c:pt idx="1">
                  <c:v>0.10936427417282421</c:v>
                </c:pt>
                <c:pt idx="2">
                  <c:v>4.2577120822622105E-2</c:v>
                </c:pt>
                <c:pt idx="3">
                  <c:v>7.2577500802419537E-2</c:v>
                </c:pt>
                <c:pt idx="4">
                  <c:v>5.7603446840396304E-2</c:v>
                </c:pt>
                <c:pt idx="5">
                  <c:v>5.80269934027422E-2</c:v>
                </c:pt>
              </c:numCache>
            </c:numRef>
          </c:val>
          <c:smooth val="0"/>
          <c:extLst>
            <c:ext xmlns:c16="http://schemas.microsoft.com/office/drawing/2014/chart" uri="{C3380CC4-5D6E-409C-BE32-E72D297353CC}">
              <c16:uniqueId val="{00000000-AD95-406D-8EC8-E04EAE00A52B}"/>
            </c:ext>
          </c:extLst>
        </c:ser>
        <c:ser>
          <c:idx val="1"/>
          <c:order val="1"/>
          <c:tx>
            <c:strRef>
              <c:f>'Solucion 2'!$C$144</c:f>
              <c:strCache>
                <c:ptCount val="1"/>
                <c:pt idx="0">
                  <c:v>Sector</c:v>
                </c:pt>
              </c:strCache>
            </c:strRef>
          </c:tx>
          <c:marker>
            <c:symbol val="none"/>
          </c:marker>
          <c:val>
            <c:numRef>
              <c:f>'Solucion 2'!$D$144:$I$144</c:f>
              <c:numCache>
                <c:formatCode>0.00%</c:formatCode>
                <c:ptCount val="6"/>
                <c:pt idx="0">
                  <c:v>0.12267203690609557</c:v>
                </c:pt>
                <c:pt idx="1">
                  <c:v>0.11333839551566516</c:v>
                </c:pt>
                <c:pt idx="2">
                  <c:v>0.1137823387578269</c:v>
                </c:pt>
                <c:pt idx="3">
                  <c:v>9.7782056277926743E-2</c:v>
                </c:pt>
                <c:pt idx="4">
                  <c:v>9.3565847755880768E-2</c:v>
                </c:pt>
                <c:pt idx="5">
                  <c:v>8.6097519781230147E-2</c:v>
                </c:pt>
              </c:numCache>
            </c:numRef>
          </c:val>
          <c:smooth val="0"/>
          <c:extLst>
            <c:ext xmlns:c16="http://schemas.microsoft.com/office/drawing/2014/chart" uri="{C3380CC4-5D6E-409C-BE32-E72D297353CC}">
              <c16:uniqueId val="{00000001-AD95-406D-8EC8-E04EAE00A52B}"/>
            </c:ext>
          </c:extLst>
        </c:ser>
        <c:dLbls>
          <c:showLegendKey val="0"/>
          <c:showVal val="0"/>
          <c:showCatName val="0"/>
          <c:showSerName val="0"/>
          <c:showPercent val="0"/>
          <c:showBubbleSize val="0"/>
        </c:dLbls>
        <c:smooth val="0"/>
        <c:axId val="274489344"/>
        <c:axId val="274490880"/>
      </c:lineChart>
      <c:catAx>
        <c:axId val="274489344"/>
        <c:scaling>
          <c:orientation val="minMax"/>
        </c:scaling>
        <c:delete val="0"/>
        <c:axPos val="b"/>
        <c:numFmt formatCode="General" sourceLinked="1"/>
        <c:majorTickMark val="none"/>
        <c:minorTickMark val="none"/>
        <c:tickLblPos val="nextTo"/>
        <c:crossAx val="274490880"/>
        <c:crosses val="autoZero"/>
        <c:auto val="1"/>
        <c:lblAlgn val="ctr"/>
        <c:lblOffset val="100"/>
        <c:noMultiLvlLbl val="0"/>
      </c:catAx>
      <c:valAx>
        <c:axId val="274490880"/>
        <c:scaling>
          <c:orientation val="minMax"/>
        </c:scaling>
        <c:delete val="0"/>
        <c:axPos val="l"/>
        <c:majorGridlines/>
        <c:numFmt formatCode="0.00%" sourceLinked="1"/>
        <c:majorTickMark val="none"/>
        <c:minorTickMark val="none"/>
        <c:tickLblPos val="nextTo"/>
        <c:crossAx val="2744893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'Solucion 2'!$C$52</c:f>
              <c:strCache>
                <c:ptCount val="1"/>
                <c:pt idx="0">
                  <c:v>II Existencias</c:v>
                </c:pt>
              </c:strCache>
            </c:strRef>
          </c:tx>
          <c:invertIfNegative val="0"/>
          <c:cat>
            <c:numRef>
              <c:f>'Solucion 2'!$D$206:$I$206</c:f>
              <c:numCache>
                <c:formatCode>General</c:formatCode>
                <c:ptCount val="6"/>
                <c:pt idx="0">
                  <c:v>2020</c:v>
                </c:pt>
                <c:pt idx="1">
                  <c:v>2021</c:v>
                </c:pt>
                <c:pt idx="2">
                  <c:v>2022</c:v>
                </c:pt>
                <c:pt idx="3">
                  <c:v>2023</c:v>
                </c:pt>
                <c:pt idx="4">
                  <c:v>2024</c:v>
                </c:pt>
                <c:pt idx="5">
                  <c:v>2025</c:v>
                </c:pt>
              </c:numCache>
            </c:numRef>
          </c:cat>
          <c:val>
            <c:numRef>
              <c:f>'Solucion 2'!$D$52:$I$52</c:f>
              <c:numCache>
                <c:formatCode>#,##0_ ;[Red]\-#,##0\ </c:formatCode>
                <c:ptCount val="6"/>
                <c:pt idx="0">
                  <c:v>84007</c:v>
                </c:pt>
                <c:pt idx="1">
                  <c:v>101045</c:v>
                </c:pt>
                <c:pt idx="2">
                  <c:v>140367</c:v>
                </c:pt>
                <c:pt idx="3">
                  <c:v>177091</c:v>
                </c:pt>
                <c:pt idx="4">
                  <c:v>247911</c:v>
                </c:pt>
                <c:pt idx="5">
                  <c:v>271240.40000000596</c:v>
                </c:pt>
              </c:numCache>
            </c:numRef>
          </c:val>
          <c:extLst>
            <c:ext xmlns:c16="http://schemas.microsoft.com/office/drawing/2014/chart" uri="{C3380CC4-5D6E-409C-BE32-E72D297353CC}">
              <c16:uniqueId val="{00000000-9FB8-4EB2-BD7B-DB7F33C46FEB}"/>
            </c:ext>
          </c:extLst>
        </c:ser>
        <c:ser>
          <c:idx val="1"/>
          <c:order val="1"/>
          <c:tx>
            <c:strRef>
              <c:f>'Solucion 2'!$C$53</c:f>
              <c:strCache>
                <c:ptCount val="1"/>
                <c:pt idx="0">
                  <c:v>III Deudores comerciales y otras cuentas a cobrar</c:v>
                </c:pt>
              </c:strCache>
            </c:strRef>
          </c:tx>
          <c:invertIfNegative val="0"/>
          <c:cat>
            <c:numRef>
              <c:f>'Solucion 2'!$D$206:$I$206</c:f>
              <c:numCache>
                <c:formatCode>General</c:formatCode>
                <c:ptCount val="6"/>
                <c:pt idx="0">
                  <c:v>2020</c:v>
                </c:pt>
                <c:pt idx="1">
                  <c:v>2021</c:v>
                </c:pt>
                <c:pt idx="2">
                  <c:v>2022</c:v>
                </c:pt>
                <c:pt idx="3">
                  <c:v>2023</c:v>
                </c:pt>
                <c:pt idx="4">
                  <c:v>2024</c:v>
                </c:pt>
                <c:pt idx="5">
                  <c:v>2025</c:v>
                </c:pt>
              </c:numCache>
            </c:numRef>
          </c:cat>
          <c:val>
            <c:numRef>
              <c:f>'Solucion 2'!$D$53:$I$53</c:f>
              <c:numCache>
                <c:formatCode>#,##0_ ;[Red]\-#,##0\ </c:formatCode>
                <c:ptCount val="6"/>
                <c:pt idx="0">
                  <c:v>39779</c:v>
                </c:pt>
                <c:pt idx="1">
                  <c:v>73444</c:v>
                </c:pt>
                <c:pt idx="2">
                  <c:v>88979</c:v>
                </c:pt>
                <c:pt idx="3">
                  <c:v>150725</c:v>
                </c:pt>
                <c:pt idx="4">
                  <c:v>111094</c:v>
                </c:pt>
                <c:pt idx="5">
                  <c:v>158777.50000000745</c:v>
                </c:pt>
              </c:numCache>
            </c:numRef>
          </c:val>
          <c:extLst>
            <c:ext xmlns:c16="http://schemas.microsoft.com/office/drawing/2014/chart" uri="{C3380CC4-5D6E-409C-BE32-E72D297353CC}">
              <c16:uniqueId val="{00000001-9FB8-4EB2-BD7B-DB7F33C46FEB}"/>
            </c:ext>
          </c:extLst>
        </c:ser>
        <c:ser>
          <c:idx val="2"/>
          <c:order val="2"/>
          <c:tx>
            <c:strRef>
              <c:f>'Solucion 2'!$C$55</c:f>
              <c:strCache>
                <c:ptCount val="1"/>
                <c:pt idx="0">
                  <c:v>V Inversiones financieras corto plazo</c:v>
                </c:pt>
              </c:strCache>
            </c:strRef>
          </c:tx>
          <c:invertIfNegative val="0"/>
          <c:cat>
            <c:numRef>
              <c:f>'Solucion 2'!$D$206:$I$206</c:f>
              <c:numCache>
                <c:formatCode>General</c:formatCode>
                <c:ptCount val="6"/>
                <c:pt idx="0">
                  <c:v>2020</c:v>
                </c:pt>
                <c:pt idx="1">
                  <c:v>2021</c:v>
                </c:pt>
                <c:pt idx="2">
                  <c:v>2022</c:v>
                </c:pt>
                <c:pt idx="3">
                  <c:v>2023</c:v>
                </c:pt>
                <c:pt idx="4">
                  <c:v>2024</c:v>
                </c:pt>
                <c:pt idx="5">
                  <c:v>2025</c:v>
                </c:pt>
              </c:numCache>
            </c:numRef>
          </c:cat>
          <c:val>
            <c:numRef>
              <c:f>'Solucion 2'!$D$55:$H$55</c:f>
              <c:numCache>
                <c:formatCode>#,##0_ ;[Red]\-#,##0\ </c:formatCode>
                <c:ptCount val="5"/>
                <c:pt idx="0">
                  <c:v>0</c:v>
                </c:pt>
                <c:pt idx="1">
                  <c:v>0</c:v>
                </c:pt>
                <c:pt idx="2">
                  <c:v>0</c:v>
                </c:pt>
                <c:pt idx="3">
                  <c:v>0</c:v>
                </c:pt>
                <c:pt idx="4">
                  <c:v>0</c:v>
                </c:pt>
              </c:numCache>
            </c:numRef>
          </c:val>
          <c:extLst>
            <c:ext xmlns:c16="http://schemas.microsoft.com/office/drawing/2014/chart" uri="{C3380CC4-5D6E-409C-BE32-E72D297353CC}">
              <c16:uniqueId val="{00000002-9FB8-4EB2-BD7B-DB7F33C46FEB}"/>
            </c:ext>
          </c:extLst>
        </c:ser>
        <c:ser>
          <c:idx val="3"/>
          <c:order val="3"/>
          <c:tx>
            <c:strRef>
              <c:f>'Solucion 2'!$C$57</c:f>
              <c:strCache>
                <c:ptCount val="1"/>
                <c:pt idx="0">
                  <c:v>VII Efectivo y otros activos líquidos equivalentes</c:v>
                </c:pt>
              </c:strCache>
            </c:strRef>
          </c:tx>
          <c:invertIfNegative val="0"/>
          <c:cat>
            <c:numRef>
              <c:f>'Solucion 2'!$D$206:$I$206</c:f>
              <c:numCache>
                <c:formatCode>General</c:formatCode>
                <c:ptCount val="6"/>
                <c:pt idx="0">
                  <c:v>2020</c:v>
                </c:pt>
                <c:pt idx="1">
                  <c:v>2021</c:v>
                </c:pt>
                <c:pt idx="2">
                  <c:v>2022</c:v>
                </c:pt>
                <c:pt idx="3">
                  <c:v>2023</c:v>
                </c:pt>
                <c:pt idx="4">
                  <c:v>2024</c:v>
                </c:pt>
                <c:pt idx="5">
                  <c:v>2025</c:v>
                </c:pt>
              </c:numCache>
            </c:numRef>
          </c:cat>
          <c:val>
            <c:numRef>
              <c:f>'Solucion 2'!$D$57:$I$57</c:f>
              <c:numCache>
                <c:formatCode>#,##0_ ;[Red]\-#,##0\ </c:formatCode>
                <c:ptCount val="6"/>
                <c:pt idx="0">
                  <c:v>0</c:v>
                </c:pt>
                <c:pt idx="1">
                  <c:v>-1</c:v>
                </c:pt>
                <c:pt idx="2">
                  <c:v>0</c:v>
                </c:pt>
                <c:pt idx="3">
                  <c:v>0</c:v>
                </c:pt>
                <c:pt idx="4">
                  <c:v>332</c:v>
                </c:pt>
                <c:pt idx="5">
                  <c:v>265.70000000001164</c:v>
                </c:pt>
              </c:numCache>
            </c:numRef>
          </c:val>
          <c:extLst>
            <c:ext xmlns:c16="http://schemas.microsoft.com/office/drawing/2014/chart" uri="{C3380CC4-5D6E-409C-BE32-E72D297353CC}">
              <c16:uniqueId val="{00000003-9FB8-4EB2-BD7B-DB7F33C46FEB}"/>
            </c:ext>
          </c:extLst>
        </c:ser>
        <c:ser>
          <c:idx val="4"/>
          <c:order val="4"/>
          <c:tx>
            <c:strRef>
              <c:f>'Solucion 2'!$C$55</c:f>
              <c:strCache>
                <c:ptCount val="1"/>
                <c:pt idx="0">
                  <c:v>V Inversiones financieras corto plazo</c:v>
                </c:pt>
              </c:strCache>
            </c:strRef>
          </c:tx>
          <c:invertIfNegative val="0"/>
          <c:cat>
            <c:numRef>
              <c:f>'Solucion 2'!$D$206:$I$206</c:f>
              <c:numCache>
                <c:formatCode>General</c:formatCode>
                <c:ptCount val="6"/>
                <c:pt idx="0">
                  <c:v>2020</c:v>
                </c:pt>
                <c:pt idx="1">
                  <c:v>2021</c:v>
                </c:pt>
                <c:pt idx="2">
                  <c:v>2022</c:v>
                </c:pt>
                <c:pt idx="3">
                  <c:v>2023</c:v>
                </c:pt>
                <c:pt idx="4">
                  <c:v>2024</c:v>
                </c:pt>
                <c:pt idx="5">
                  <c:v>2025</c:v>
                </c:pt>
              </c:numCache>
            </c:numRef>
          </c:cat>
          <c:val>
            <c:numRef>
              <c:f>'Solucion 2'!$D$55:$I$55</c:f>
              <c:numCache>
                <c:formatCode>#,##0_ ;[Red]\-#,##0\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9FB8-4EB2-BD7B-DB7F33C46FEB}"/>
            </c:ext>
          </c:extLst>
        </c:ser>
        <c:dLbls>
          <c:showLegendKey val="0"/>
          <c:showVal val="0"/>
          <c:showCatName val="0"/>
          <c:showSerName val="0"/>
          <c:showPercent val="0"/>
          <c:showBubbleSize val="0"/>
        </c:dLbls>
        <c:gapWidth val="150"/>
        <c:overlap val="100"/>
        <c:axId val="274610816"/>
        <c:axId val="274616704"/>
      </c:barChart>
      <c:catAx>
        <c:axId val="274610816"/>
        <c:scaling>
          <c:orientation val="minMax"/>
        </c:scaling>
        <c:delete val="0"/>
        <c:axPos val="b"/>
        <c:numFmt formatCode="General" sourceLinked="1"/>
        <c:majorTickMark val="out"/>
        <c:minorTickMark val="none"/>
        <c:tickLblPos val="nextTo"/>
        <c:crossAx val="274616704"/>
        <c:crosses val="autoZero"/>
        <c:auto val="1"/>
        <c:lblAlgn val="ctr"/>
        <c:lblOffset val="100"/>
        <c:noMultiLvlLbl val="0"/>
      </c:catAx>
      <c:valAx>
        <c:axId val="274616704"/>
        <c:scaling>
          <c:orientation val="minMax"/>
        </c:scaling>
        <c:delete val="0"/>
        <c:axPos val="l"/>
        <c:majorGridlines/>
        <c:numFmt formatCode="#,##0" sourceLinked="0"/>
        <c:majorTickMark val="out"/>
        <c:minorTickMark val="none"/>
        <c:tickLblPos val="nextTo"/>
        <c:crossAx val="274610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'Solucion 2'!$C$50</c:f>
              <c:strCache>
                <c:ptCount val="1"/>
                <c:pt idx="0">
                  <c:v>B) ACTIVO CORRIENTE</c:v>
                </c:pt>
              </c:strCache>
            </c:strRef>
          </c:tx>
          <c:invertIfNegative val="0"/>
          <c:cat>
            <c:numRef>
              <c:f>'Solucion 2'!$D$94:$I$94</c:f>
              <c:numCache>
                <c:formatCode>General</c:formatCode>
                <c:ptCount val="6"/>
                <c:pt idx="0">
                  <c:v>2020</c:v>
                </c:pt>
                <c:pt idx="1">
                  <c:v>2021</c:v>
                </c:pt>
                <c:pt idx="2">
                  <c:v>2022</c:v>
                </c:pt>
                <c:pt idx="3">
                  <c:v>2023</c:v>
                </c:pt>
                <c:pt idx="4">
                  <c:v>2024</c:v>
                </c:pt>
                <c:pt idx="5">
                  <c:v>2025</c:v>
                </c:pt>
              </c:numCache>
            </c:numRef>
          </c:cat>
          <c:val>
            <c:numRef>
              <c:f>'Solucion 2'!$D$50:$I$50</c:f>
              <c:numCache>
                <c:formatCode>#,##0_ ;[Red]\-#,##0\ </c:formatCode>
                <c:ptCount val="6"/>
                <c:pt idx="0">
                  <c:v>123786</c:v>
                </c:pt>
                <c:pt idx="1">
                  <c:v>174488</c:v>
                </c:pt>
                <c:pt idx="2">
                  <c:v>229346</c:v>
                </c:pt>
                <c:pt idx="3">
                  <c:v>327816</c:v>
                </c:pt>
                <c:pt idx="4">
                  <c:v>359337</c:v>
                </c:pt>
                <c:pt idx="5">
                  <c:v>430283.59999999404</c:v>
                </c:pt>
              </c:numCache>
            </c:numRef>
          </c:val>
          <c:extLst>
            <c:ext xmlns:c16="http://schemas.microsoft.com/office/drawing/2014/chart" uri="{C3380CC4-5D6E-409C-BE32-E72D297353CC}">
              <c16:uniqueId val="{00000000-BA38-4B4A-82ED-7E0219BCB02C}"/>
            </c:ext>
          </c:extLst>
        </c:ser>
        <c:ser>
          <c:idx val="1"/>
          <c:order val="1"/>
          <c:tx>
            <c:strRef>
              <c:f>'Solucion 2'!$C$79</c:f>
              <c:strCache>
                <c:ptCount val="1"/>
                <c:pt idx="0">
                  <c:v>C) PASIVO CORRIENTE</c:v>
                </c:pt>
              </c:strCache>
            </c:strRef>
          </c:tx>
          <c:invertIfNegative val="0"/>
          <c:cat>
            <c:numRef>
              <c:f>'Solucion 2'!$D$94:$I$94</c:f>
              <c:numCache>
                <c:formatCode>General</c:formatCode>
                <c:ptCount val="6"/>
                <c:pt idx="0">
                  <c:v>2020</c:v>
                </c:pt>
                <c:pt idx="1">
                  <c:v>2021</c:v>
                </c:pt>
                <c:pt idx="2">
                  <c:v>2022</c:v>
                </c:pt>
                <c:pt idx="3">
                  <c:v>2023</c:v>
                </c:pt>
                <c:pt idx="4">
                  <c:v>2024</c:v>
                </c:pt>
                <c:pt idx="5">
                  <c:v>2025</c:v>
                </c:pt>
              </c:numCache>
            </c:numRef>
          </c:cat>
          <c:val>
            <c:numRef>
              <c:f>'Solucion 2'!$D$79:$I$79</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BA38-4B4A-82ED-7E0219BCB02C}"/>
            </c:ext>
          </c:extLst>
        </c:ser>
        <c:dLbls>
          <c:showLegendKey val="0"/>
          <c:showVal val="0"/>
          <c:showCatName val="0"/>
          <c:showSerName val="0"/>
          <c:showPercent val="0"/>
          <c:showBubbleSize val="0"/>
        </c:dLbls>
        <c:gapWidth val="150"/>
        <c:axId val="274634240"/>
        <c:axId val="274635776"/>
      </c:barChart>
      <c:catAx>
        <c:axId val="274634240"/>
        <c:scaling>
          <c:orientation val="minMax"/>
        </c:scaling>
        <c:delete val="0"/>
        <c:axPos val="b"/>
        <c:numFmt formatCode="General" sourceLinked="1"/>
        <c:majorTickMark val="out"/>
        <c:minorTickMark val="none"/>
        <c:tickLblPos val="nextTo"/>
        <c:crossAx val="274635776"/>
        <c:crosses val="autoZero"/>
        <c:auto val="1"/>
        <c:lblAlgn val="ctr"/>
        <c:lblOffset val="100"/>
        <c:noMultiLvlLbl val="0"/>
      </c:catAx>
      <c:valAx>
        <c:axId val="274635776"/>
        <c:scaling>
          <c:orientation val="minMax"/>
        </c:scaling>
        <c:delete val="0"/>
        <c:axPos val="l"/>
        <c:majorGridlines/>
        <c:numFmt formatCode="#,##0" sourceLinked="0"/>
        <c:majorTickMark val="out"/>
        <c:minorTickMark val="none"/>
        <c:tickLblPos val="nextTo"/>
        <c:crossAx val="2746342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2"/>
          <c:order val="0"/>
          <c:tx>
            <c:strRef>
              <c:f>'Solucion 2'!$C$206</c:f>
              <c:strCache>
                <c:ptCount val="1"/>
                <c:pt idx="0">
                  <c:v>Fondo de maniobra</c:v>
                </c:pt>
              </c:strCache>
            </c:strRef>
          </c:tx>
          <c:invertIfNegative val="0"/>
          <c:cat>
            <c:numRef>
              <c:f>'Solucion 2'!$D$206:$I$206</c:f>
              <c:numCache>
                <c:formatCode>General</c:formatCode>
                <c:ptCount val="6"/>
                <c:pt idx="0">
                  <c:v>2020</c:v>
                </c:pt>
                <c:pt idx="1">
                  <c:v>2021</c:v>
                </c:pt>
                <c:pt idx="2">
                  <c:v>2022</c:v>
                </c:pt>
                <c:pt idx="3">
                  <c:v>2023</c:v>
                </c:pt>
                <c:pt idx="4">
                  <c:v>2024</c:v>
                </c:pt>
                <c:pt idx="5">
                  <c:v>2025</c:v>
                </c:pt>
              </c:numCache>
            </c:numRef>
          </c:cat>
          <c:val>
            <c:numRef>
              <c:f>'Solucion 2'!$D$207:$I$207</c:f>
              <c:numCache>
                <c:formatCode>#,##0_ ;[Red]\-#,##0\ </c:formatCode>
                <c:ptCount val="6"/>
                <c:pt idx="0">
                  <c:v>-66322</c:v>
                </c:pt>
                <c:pt idx="1">
                  <c:v>-48065</c:v>
                </c:pt>
                <c:pt idx="2">
                  <c:v>39857</c:v>
                </c:pt>
                <c:pt idx="3">
                  <c:v>81622</c:v>
                </c:pt>
                <c:pt idx="4">
                  <c:v>96809</c:v>
                </c:pt>
                <c:pt idx="5">
                  <c:v>157564.90000000596</c:v>
                </c:pt>
              </c:numCache>
            </c:numRef>
          </c:val>
          <c:extLst>
            <c:ext xmlns:c16="http://schemas.microsoft.com/office/drawing/2014/chart" uri="{C3380CC4-5D6E-409C-BE32-E72D297353CC}">
              <c16:uniqueId val="{00000000-F6EA-4B9A-A806-29B556A8BAA1}"/>
            </c:ext>
          </c:extLst>
        </c:ser>
        <c:dLbls>
          <c:showLegendKey val="0"/>
          <c:showVal val="0"/>
          <c:showCatName val="0"/>
          <c:showSerName val="0"/>
          <c:showPercent val="0"/>
          <c:showBubbleSize val="0"/>
        </c:dLbls>
        <c:gapWidth val="150"/>
        <c:axId val="274648064"/>
        <c:axId val="274649856"/>
      </c:barChart>
      <c:catAx>
        <c:axId val="274648064"/>
        <c:scaling>
          <c:orientation val="minMax"/>
        </c:scaling>
        <c:delete val="0"/>
        <c:axPos val="b"/>
        <c:numFmt formatCode="General" sourceLinked="1"/>
        <c:majorTickMark val="out"/>
        <c:minorTickMark val="none"/>
        <c:tickLblPos val="nextTo"/>
        <c:crossAx val="274649856"/>
        <c:crosses val="autoZero"/>
        <c:auto val="1"/>
        <c:lblAlgn val="ctr"/>
        <c:lblOffset val="100"/>
        <c:noMultiLvlLbl val="0"/>
      </c:catAx>
      <c:valAx>
        <c:axId val="274649856"/>
        <c:scaling>
          <c:orientation val="minMax"/>
        </c:scaling>
        <c:delete val="0"/>
        <c:axPos val="l"/>
        <c:majorGridlines/>
        <c:numFmt formatCode="#,##0" sourceLinked="0"/>
        <c:majorTickMark val="out"/>
        <c:minorTickMark val="none"/>
        <c:tickLblPos val="nextTo"/>
        <c:crossAx val="274648064"/>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'Solucion 2'!$C$50</c:f>
              <c:strCache>
                <c:ptCount val="1"/>
                <c:pt idx="0">
                  <c:v>B) ACTIVO CORRIENTE</c:v>
                </c:pt>
              </c:strCache>
            </c:strRef>
          </c:tx>
          <c:invertIfNegative val="0"/>
          <c:cat>
            <c:numRef>
              <c:f>'Solucion 2'!$D$94:$I$94</c:f>
              <c:numCache>
                <c:formatCode>General</c:formatCode>
                <c:ptCount val="6"/>
                <c:pt idx="0">
                  <c:v>2020</c:v>
                </c:pt>
                <c:pt idx="1">
                  <c:v>2021</c:v>
                </c:pt>
                <c:pt idx="2">
                  <c:v>2022</c:v>
                </c:pt>
                <c:pt idx="3">
                  <c:v>2023</c:v>
                </c:pt>
                <c:pt idx="4">
                  <c:v>2024</c:v>
                </c:pt>
                <c:pt idx="5">
                  <c:v>2025</c:v>
                </c:pt>
              </c:numCache>
            </c:numRef>
          </c:cat>
          <c:val>
            <c:numRef>
              <c:f>'Solucion 2'!$D$50:$I$50</c:f>
              <c:numCache>
                <c:formatCode>#,##0_ ;[Red]\-#,##0\ </c:formatCode>
                <c:ptCount val="6"/>
                <c:pt idx="0">
                  <c:v>123786</c:v>
                </c:pt>
                <c:pt idx="1">
                  <c:v>174488</c:v>
                </c:pt>
                <c:pt idx="2">
                  <c:v>229346</c:v>
                </c:pt>
                <c:pt idx="3">
                  <c:v>327816</c:v>
                </c:pt>
                <c:pt idx="4">
                  <c:v>359337</c:v>
                </c:pt>
                <c:pt idx="5">
                  <c:v>430283.59999999404</c:v>
                </c:pt>
              </c:numCache>
            </c:numRef>
          </c:val>
          <c:extLst>
            <c:ext xmlns:c16="http://schemas.microsoft.com/office/drawing/2014/chart" uri="{C3380CC4-5D6E-409C-BE32-E72D297353CC}">
              <c16:uniqueId val="{00000000-8AE0-48A9-8F59-C5E551A48259}"/>
            </c:ext>
          </c:extLst>
        </c:ser>
        <c:ser>
          <c:idx val="1"/>
          <c:order val="1"/>
          <c:tx>
            <c:strRef>
              <c:f>'Solucion 2'!$C$79</c:f>
              <c:strCache>
                <c:ptCount val="1"/>
                <c:pt idx="0">
                  <c:v>C) PASIVO CORRIENTE</c:v>
                </c:pt>
              </c:strCache>
            </c:strRef>
          </c:tx>
          <c:invertIfNegative val="0"/>
          <c:cat>
            <c:numRef>
              <c:f>'Solucion 2'!$D$94:$I$94</c:f>
              <c:numCache>
                <c:formatCode>General</c:formatCode>
                <c:ptCount val="6"/>
                <c:pt idx="0">
                  <c:v>2020</c:v>
                </c:pt>
                <c:pt idx="1">
                  <c:v>2021</c:v>
                </c:pt>
                <c:pt idx="2">
                  <c:v>2022</c:v>
                </c:pt>
                <c:pt idx="3">
                  <c:v>2023</c:v>
                </c:pt>
                <c:pt idx="4">
                  <c:v>2024</c:v>
                </c:pt>
                <c:pt idx="5">
                  <c:v>2025</c:v>
                </c:pt>
              </c:numCache>
            </c:numRef>
          </c:cat>
          <c:val>
            <c:numRef>
              <c:f>'Solucion 2'!$D$79:$I$79</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8AE0-48A9-8F59-C5E551A48259}"/>
            </c:ext>
          </c:extLst>
        </c:ser>
        <c:dLbls>
          <c:showLegendKey val="0"/>
          <c:showVal val="0"/>
          <c:showCatName val="0"/>
          <c:showSerName val="0"/>
          <c:showPercent val="0"/>
          <c:showBubbleSize val="0"/>
        </c:dLbls>
        <c:gapWidth val="150"/>
        <c:overlap val="100"/>
        <c:axId val="274560896"/>
        <c:axId val="274562432"/>
      </c:barChart>
      <c:catAx>
        <c:axId val="274560896"/>
        <c:scaling>
          <c:orientation val="minMax"/>
        </c:scaling>
        <c:delete val="0"/>
        <c:axPos val="b"/>
        <c:numFmt formatCode="General" sourceLinked="1"/>
        <c:majorTickMark val="out"/>
        <c:minorTickMark val="none"/>
        <c:tickLblPos val="nextTo"/>
        <c:crossAx val="274562432"/>
        <c:crosses val="autoZero"/>
        <c:auto val="1"/>
        <c:lblAlgn val="ctr"/>
        <c:lblOffset val="100"/>
        <c:noMultiLvlLbl val="0"/>
      </c:catAx>
      <c:valAx>
        <c:axId val="274562432"/>
        <c:scaling>
          <c:orientation val="minMax"/>
        </c:scaling>
        <c:delete val="0"/>
        <c:axPos val="l"/>
        <c:majorGridlines/>
        <c:numFmt formatCode="0%" sourceLinked="1"/>
        <c:majorTickMark val="out"/>
        <c:minorTickMark val="none"/>
        <c:tickLblPos val="nextTo"/>
        <c:crossAx val="2745608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Rentabilidad Financiera</a:t>
            </a:r>
          </a:p>
        </c:rich>
      </c:tx>
      <c:overlay val="0"/>
    </c:title>
    <c:autoTitleDeleted val="0"/>
    <c:plotArea>
      <c:layout/>
      <c:lineChart>
        <c:grouping val="standard"/>
        <c:varyColors val="0"/>
        <c:ser>
          <c:idx val="0"/>
          <c:order val="0"/>
          <c:tx>
            <c:strRef>
              <c:f>'Solucion 2'!$C$179</c:f>
              <c:strCache>
                <c:ptCount val="1"/>
                <c:pt idx="0">
                  <c:v>Empresa</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2'!$D$179:$I$179</c:f>
              <c:numCache>
                <c:formatCode>0.00%</c:formatCode>
                <c:ptCount val="6"/>
                <c:pt idx="0">
                  <c:v>0.17734501546164039</c:v>
                </c:pt>
                <c:pt idx="1">
                  <c:v>0.50577419022075509</c:v>
                </c:pt>
                <c:pt idx="2">
                  <c:v>4.4366337905539462E-2</c:v>
                </c:pt>
                <c:pt idx="3">
                  <c:v>0.10281261635019416</c:v>
                </c:pt>
                <c:pt idx="4">
                  <c:v>8.7504125717382211E-2</c:v>
                </c:pt>
                <c:pt idx="5">
                  <c:v>8.7674511233899466E-3</c:v>
                </c:pt>
              </c:numCache>
            </c:numRef>
          </c:val>
          <c:smooth val="0"/>
          <c:extLst>
            <c:ext xmlns:c16="http://schemas.microsoft.com/office/drawing/2014/chart" uri="{C3380CC4-5D6E-409C-BE32-E72D297353CC}">
              <c16:uniqueId val="{00000000-888B-4EF5-907E-48C18BC69908}"/>
            </c:ext>
          </c:extLst>
        </c:ser>
        <c:ser>
          <c:idx val="1"/>
          <c:order val="1"/>
          <c:tx>
            <c:strRef>
              <c:f>'Solucion 2'!$C$180</c:f>
              <c:strCache>
                <c:ptCount val="1"/>
                <c:pt idx="0">
                  <c:v>Sector</c:v>
                </c:pt>
              </c:strCache>
            </c:strRef>
          </c:tx>
          <c:marker>
            <c:symbol val="none"/>
          </c:marker>
          <c:val>
            <c:numRef>
              <c:f>'Solucion 2'!$D$180:$I$180</c:f>
              <c:numCache>
                <c:formatCode>0.00%</c:formatCode>
                <c:ptCount val="6"/>
                <c:pt idx="0">
                  <c:v>0.14017007569846482</c:v>
                </c:pt>
                <c:pt idx="1">
                  <c:v>0.13853374750938283</c:v>
                </c:pt>
                <c:pt idx="2">
                  <c:v>0.157739219917439</c:v>
                </c:pt>
                <c:pt idx="3">
                  <c:v>0.11292739945956078</c:v>
                </c:pt>
                <c:pt idx="4">
                  <c:v>9.0852129956304123E-2</c:v>
                </c:pt>
                <c:pt idx="5">
                  <c:v>9.0771842647985324E-2</c:v>
                </c:pt>
              </c:numCache>
            </c:numRef>
          </c:val>
          <c:smooth val="0"/>
          <c:extLst>
            <c:ext xmlns:c16="http://schemas.microsoft.com/office/drawing/2014/chart" uri="{C3380CC4-5D6E-409C-BE32-E72D297353CC}">
              <c16:uniqueId val="{00000001-888B-4EF5-907E-48C18BC69908}"/>
            </c:ext>
          </c:extLst>
        </c:ser>
        <c:dLbls>
          <c:showLegendKey val="0"/>
          <c:showVal val="0"/>
          <c:showCatName val="0"/>
          <c:showSerName val="0"/>
          <c:showPercent val="0"/>
          <c:showBubbleSize val="0"/>
        </c:dLbls>
        <c:smooth val="0"/>
        <c:axId val="274150144"/>
        <c:axId val="274151680"/>
      </c:lineChart>
      <c:catAx>
        <c:axId val="274150144"/>
        <c:scaling>
          <c:orientation val="minMax"/>
        </c:scaling>
        <c:delete val="0"/>
        <c:axPos val="b"/>
        <c:numFmt formatCode="General" sourceLinked="1"/>
        <c:majorTickMark val="none"/>
        <c:minorTickMark val="none"/>
        <c:tickLblPos val="nextTo"/>
        <c:crossAx val="274151680"/>
        <c:crosses val="autoZero"/>
        <c:auto val="1"/>
        <c:lblAlgn val="ctr"/>
        <c:lblOffset val="100"/>
        <c:noMultiLvlLbl val="0"/>
      </c:catAx>
      <c:valAx>
        <c:axId val="274151680"/>
        <c:scaling>
          <c:orientation val="minMax"/>
        </c:scaling>
        <c:delete val="0"/>
        <c:axPos val="l"/>
        <c:majorGridlines/>
        <c:numFmt formatCode="0.00%" sourceLinked="1"/>
        <c:majorTickMark val="none"/>
        <c:minorTickMark val="none"/>
        <c:tickLblPos val="nextTo"/>
        <c:crossAx val="274150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Coste medio por trabajador</a:t>
            </a:r>
          </a:p>
        </c:rich>
      </c:tx>
      <c:overlay val="0"/>
    </c:title>
    <c:autoTitleDeleted val="0"/>
    <c:plotArea>
      <c:layout/>
      <c:lineChart>
        <c:grouping val="standard"/>
        <c:varyColors val="0"/>
        <c:ser>
          <c:idx val="0"/>
          <c:order val="0"/>
          <c:tx>
            <c:strRef>
              <c:f>'Solucion 2'!$C$456</c:f>
              <c:strCache>
                <c:ptCount val="1"/>
                <c:pt idx="0">
                  <c:v>Empresa</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2'!$D$456:$I$456</c:f>
              <c:numCache>
                <c:formatCode>#,##0\ "€"</c:formatCode>
                <c:ptCount val="6"/>
                <c:pt idx="0">
                  <c:v>31644.75</c:v>
                </c:pt>
                <c:pt idx="1">
                  <c:v>36669.5</c:v>
                </c:pt>
                <c:pt idx="2">
                  <c:v>33651</c:v>
                </c:pt>
                <c:pt idx="3">
                  <c:v>33962.25</c:v>
                </c:pt>
                <c:pt idx="4">
                  <c:v>34413.75</c:v>
                </c:pt>
                <c:pt idx="5" formatCode="#,##0_ ;[Red]\-#,##0\ ">
                  <c:v>34917.474999999977</c:v>
                </c:pt>
              </c:numCache>
            </c:numRef>
          </c:val>
          <c:smooth val="0"/>
          <c:extLst>
            <c:ext xmlns:c16="http://schemas.microsoft.com/office/drawing/2014/chart" uri="{C3380CC4-5D6E-409C-BE32-E72D297353CC}">
              <c16:uniqueId val="{00000000-0A40-48E0-8259-9B8C2CD1DC82}"/>
            </c:ext>
          </c:extLst>
        </c:ser>
        <c:ser>
          <c:idx val="1"/>
          <c:order val="1"/>
          <c:tx>
            <c:strRef>
              <c:f>'Solucion 2'!$C$457</c:f>
              <c:strCache>
                <c:ptCount val="1"/>
                <c:pt idx="0">
                  <c:v>Sector</c:v>
                </c:pt>
              </c:strCache>
            </c:strRef>
          </c:tx>
          <c:marker>
            <c:symbol val="none"/>
          </c:marker>
          <c:val>
            <c:numRef>
              <c:f>'Solucion 2'!$D$457:$I$457</c:f>
              <c:numCache>
                <c:formatCode>#,##0\ "€"</c:formatCode>
                <c:ptCount val="6"/>
                <c:pt idx="0">
                  <c:v>21785.693041409249</c:v>
                </c:pt>
                <c:pt idx="1">
                  <c:v>22991.897205268229</c:v>
                </c:pt>
                <c:pt idx="2">
                  <c:v>23646.521005845876</c:v>
                </c:pt>
                <c:pt idx="3">
                  <c:v>24177.68913235244</c:v>
                </c:pt>
                <c:pt idx="4">
                  <c:v>25050.672151876606</c:v>
                </c:pt>
                <c:pt idx="5" formatCode="#,##0_ ;[Red]\-#,##0\ ">
                  <c:v>25845.21955175628</c:v>
                </c:pt>
              </c:numCache>
            </c:numRef>
          </c:val>
          <c:smooth val="0"/>
          <c:extLst>
            <c:ext xmlns:c16="http://schemas.microsoft.com/office/drawing/2014/chart" uri="{C3380CC4-5D6E-409C-BE32-E72D297353CC}">
              <c16:uniqueId val="{00000001-0A40-48E0-8259-9B8C2CD1DC82}"/>
            </c:ext>
          </c:extLst>
        </c:ser>
        <c:dLbls>
          <c:showLegendKey val="0"/>
          <c:showVal val="0"/>
          <c:showCatName val="0"/>
          <c:showSerName val="0"/>
          <c:showPercent val="0"/>
          <c:showBubbleSize val="0"/>
        </c:dLbls>
        <c:smooth val="0"/>
        <c:axId val="274178048"/>
        <c:axId val="274179584"/>
      </c:lineChart>
      <c:catAx>
        <c:axId val="274178048"/>
        <c:scaling>
          <c:orientation val="minMax"/>
        </c:scaling>
        <c:delete val="0"/>
        <c:axPos val="b"/>
        <c:numFmt formatCode="General" sourceLinked="1"/>
        <c:majorTickMark val="none"/>
        <c:minorTickMark val="none"/>
        <c:tickLblPos val="nextTo"/>
        <c:crossAx val="274179584"/>
        <c:crosses val="autoZero"/>
        <c:auto val="1"/>
        <c:lblAlgn val="ctr"/>
        <c:lblOffset val="100"/>
        <c:noMultiLvlLbl val="0"/>
      </c:catAx>
      <c:valAx>
        <c:axId val="274179584"/>
        <c:scaling>
          <c:orientation val="minMax"/>
        </c:scaling>
        <c:delete val="0"/>
        <c:axPos val="l"/>
        <c:majorGridlines/>
        <c:numFmt formatCode="#,##0\ &quot;€&quot;" sourceLinked="1"/>
        <c:majorTickMark val="none"/>
        <c:minorTickMark val="none"/>
        <c:tickLblPos val="nextTo"/>
        <c:crossAx val="274178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1'!$C$138</c:f>
          <c:strCache>
            <c:ptCount val="1"/>
            <c:pt idx="0">
              <c:v>Gráfico Masas Patrimoniales</c:v>
            </c:pt>
          </c:strCache>
        </c:strRef>
      </c:tx>
      <c:overlay val="0"/>
      <c:txPr>
        <a:bodyPr/>
        <a:lstStyle/>
        <a:p>
          <a:pPr>
            <a:defRPr/>
          </a:pPr>
          <a:endParaRPr lang="es-ES"/>
        </a:p>
      </c:txPr>
    </c:title>
    <c:autoTitleDeleted val="0"/>
    <c:plotArea>
      <c:layout/>
      <c:barChart>
        <c:barDir val="col"/>
        <c:grouping val="percentStacked"/>
        <c:varyColors val="0"/>
        <c:ser>
          <c:idx val="0"/>
          <c:order val="0"/>
          <c:tx>
            <c:strRef>
              <c:f>'Solucion 1'!$C$122</c:f>
              <c:strCache>
                <c:ptCount val="1"/>
                <c:pt idx="0">
                  <c:v>ACTIVO CORRIENTE</c:v>
                </c:pt>
              </c:strCache>
            </c:strRef>
          </c:tx>
          <c:invertIfNegative val="0"/>
          <c:cat>
            <c:numRef>
              <c:f>'Solucion 1'!$D$121:$I$121</c:f>
              <c:numCache>
                <c:formatCode>General</c:formatCode>
                <c:ptCount val="6"/>
                <c:pt idx="0">
                  <c:v>2020</c:v>
                </c:pt>
                <c:pt idx="1">
                  <c:v>2021</c:v>
                </c:pt>
                <c:pt idx="2">
                  <c:v>2022</c:v>
                </c:pt>
                <c:pt idx="3">
                  <c:v>2023</c:v>
                </c:pt>
                <c:pt idx="4">
                  <c:v>2024</c:v>
                </c:pt>
                <c:pt idx="5">
                  <c:v>2025</c:v>
                </c:pt>
              </c:numCache>
            </c:numRef>
          </c:cat>
          <c:val>
            <c:numRef>
              <c:f>'Solucion 1'!$D$122:$I$122</c:f>
              <c:numCache>
                <c:formatCode>#,##0_ ;[Red]\-#,##0\ </c:formatCode>
                <c:ptCount val="6"/>
                <c:pt idx="0">
                  <c:v>123786</c:v>
                </c:pt>
                <c:pt idx="1">
                  <c:v>174488</c:v>
                </c:pt>
                <c:pt idx="2">
                  <c:v>229346</c:v>
                </c:pt>
                <c:pt idx="3">
                  <c:v>327816</c:v>
                </c:pt>
                <c:pt idx="4">
                  <c:v>359337</c:v>
                </c:pt>
                <c:pt idx="5">
                  <c:v>430283.59999999404</c:v>
                </c:pt>
              </c:numCache>
            </c:numRef>
          </c:val>
          <c:extLst>
            <c:ext xmlns:c16="http://schemas.microsoft.com/office/drawing/2014/chart" uri="{C3380CC4-5D6E-409C-BE32-E72D297353CC}">
              <c16:uniqueId val="{00000000-E0FB-4B94-B7FC-0A0002666398}"/>
            </c:ext>
          </c:extLst>
        </c:ser>
        <c:ser>
          <c:idx val="1"/>
          <c:order val="1"/>
          <c:tx>
            <c:strRef>
              <c:f>'Solucion 1'!$C$124</c:f>
              <c:strCache>
                <c:ptCount val="1"/>
                <c:pt idx="0">
                  <c:v>PASIVO CORRIENTE</c:v>
                </c:pt>
              </c:strCache>
            </c:strRef>
          </c:tx>
          <c:invertIfNegative val="0"/>
          <c:cat>
            <c:numRef>
              <c:f>'Solucion 1'!$D$121:$I$121</c:f>
              <c:numCache>
                <c:formatCode>General</c:formatCode>
                <c:ptCount val="6"/>
                <c:pt idx="0">
                  <c:v>2020</c:v>
                </c:pt>
                <c:pt idx="1">
                  <c:v>2021</c:v>
                </c:pt>
                <c:pt idx="2">
                  <c:v>2022</c:v>
                </c:pt>
                <c:pt idx="3">
                  <c:v>2023</c:v>
                </c:pt>
                <c:pt idx="4">
                  <c:v>2024</c:v>
                </c:pt>
                <c:pt idx="5">
                  <c:v>2025</c:v>
                </c:pt>
              </c:numCache>
            </c:numRef>
          </c:cat>
          <c:val>
            <c:numRef>
              <c:f>'Solucion 1'!$D$124:$I$124</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1-E0FB-4B94-B7FC-0A0002666398}"/>
            </c:ext>
          </c:extLst>
        </c:ser>
        <c:dLbls>
          <c:showLegendKey val="0"/>
          <c:showVal val="0"/>
          <c:showCatName val="0"/>
          <c:showSerName val="0"/>
          <c:showPercent val="0"/>
          <c:showBubbleSize val="0"/>
        </c:dLbls>
        <c:gapWidth val="150"/>
        <c:overlap val="100"/>
        <c:axId val="423494784"/>
        <c:axId val="423496320"/>
      </c:barChart>
      <c:catAx>
        <c:axId val="423494784"/>
        <c:scaling>
          <c:orientation val="minMax"/>
        </c:scaling>
        <c:delete val="0"/>
        <c:axPos val="b"/>
        <c:numFmt formatCode="General" sourceLinked="1"/>
        <c:majorTickMark val="out"/>
        <c:minorTickMark val="none"/>
        <c:tickLblPos val="nextTo"/>
        <c:crossAx val="423496320"/>
        <c:crosses val="autoZero"/>
        <c:auto val="1"/>
        <c:lblAlgn val="ctr"/>
        <c:lblOffset val="100"/>
        <c:noMultiLvlLbl val="0"/>
      </c:catAx>
      <c:valAx>
        <c:axId val="423496320"/>
        <c:scaling>
          <c:orientation val="minMax"/>
        </c:scaling>
        <c:delete val="0"/>
        <c:axPos val="l"/>
        <c:majorGridlines/>
        <c:numFmt formatCode="0%" sourceLinked="1"/>
        <c:majorTickMark val="out"/>
        <c:minorTickMark val="none"/>
        <c:tickLblPos val="nextTo"/>
        <c:crossAx val="4234947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Productividad de empleados</a:t>
            </a:r>
          </a:p>
        </c:rich>
      </c:tx>
      <c:overlay val="0"/>
    </c:title>
    <c:autoTitleDeleted val="0"/>
    <c:plotArea>
      <c:layout/>
      <c:lineChart>
        <c:grouping val="standard"/>
        <c:varyColors val="0"/>
        <c:ser>
          <c:idx val="0"/>
          <c:order val="0"/>
          <c:tx>
            <c:strRef>
              <c:f>'Solucion 2'!$C$466</c:f>
              <c:strCache>
                <c:ptCount val="1"/>
                <c:pt idx="0">
                  <c:v>Empresa</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2'!$D$466:$I$466</c:f>
              <c:numCache>
                <c:formatCode>#,##0\ "€"</c:formatCode>
                <c:ptCount val="6"/>
                <c:pt idx="0">
                  <c:v>136171.75</c:v>
                </c:pt>
                <c:pt idx="1">
                  <c:v>160406.5</c:v>
                </c:pt>
                <c:pt idx="2">
                  <c:v>177263.25</c:v>
                </c:pt>
                <c:pt idx="3">
                  <c:v>200020.75</c:v>
                </c:pt>
                <c:pt idx="4">
                  <c:v>186218.5</c:v>
                </c:pt>
                <c:pt idx="5" formatCode="_-* #,##0\ [$€-C0A]_-;\-* #,##0\ [$€-C0A]_-;_-* &quot;-&quot;??\ [$€-C0A]_-;_-@_-">
                  <c:v>213928.47499999776</c:v>
                </c:pt>
              </c:numCache>
            </c:numRef>
          </c:val>
          <c:smooth val="0"/>
          <c:extLst>
            <c:ext xmlns:c16="http://schemas.microsoft.com/office/drawing/2014/chart" uri="{C3380CC4-5D6E-409C-BE32-E72D297353CC}">
              <c16:uniqueId val="{00000000-FCA0-4A57-85DA-FD53418DC94D}"/>
            </c:ext>
          </c:extLst>
        </c:ser>
        <c:ser>
          <c:idx val="1"/>
          <c:order val="1"/>
          <c:tx>
            <c:strRef>
              <c:f>'Solucion 2'!$C$467</c:f>
              <c:strCache>
                <c:ptCount val="1"/>
                <c:pt idx="0">
                  <c:v>Sector</c:v>
                </c:pt>
              </c:strCache>
            </c:strRef>
          </c:tx>
          <c:marker>
            <c:symbol val="none"/>
          </c:marker>
          <c:val>
            <c:numRef>
              <c:f>'Solucion 2'!$D$467:$I$467</c:f>
              <c:numCache>
                <c:formatCode>#,##0\ "€"</c:formatCode>
                <c:ptCount val="6"/>
                <c:pt idx="0">
                  <c:v>181554.1148355318</c:v>
                </c:pt>
                <c:pt idx="1">
                  <c:v>189600.61676839061</c:v>
                </c:pt>
                <c:pt idx="2">
                  <c:v>195990.17740524226</c:v>
                </c:pt>
                <c:pt idx="3">
                  <c:v>198243.7020863895</c:v>
                </c:pt>
                <c:pt idx="4">
                  <c:v>201312.63948535366</c:v>
                </c:pt>
                <c:pt idx="5" formatCode="_-* #,##0\ [$€-C0A]_-;\-* #,##0\ [$€-C0A]_-;_-* &quot;-&quot;??\ [$€-C0A]_-;_-@_-">
                  <c:v>207788.29050147347</c:v>
                </c:pt>
              </c:numCache>
            </c:numRef>
          </c:val>
          <c:smooth val="0"/>
          <c:extLst>
            <c:ext xmlns:c16="http://schemas.microsoft.com/office/drawing/2014/chart" uri="{C3380CC4-5D6E-409C-BE32-E72D297353CC}">
              <c16:uniqueId val="{00000001-FCA0-4A57-85DA-FD53418DC94D}"/>
            </c:ext>
          </c:extLst>
        </c:ser>
        <c:dLbls>
          <c:showLegendKey val="0"/>
          <c:showVal val="0"/>
          <c:showCatName val="0"/>
          <c:showSerName val="0"/>
          <c:showPercent val="0"/>
          <c:showBubbleSize val="0"/>
        </c:dLbls>
        <c:smooth val="0"/>
        <c:axId val="274213888"/>
        <c:axId val="274215680"/>
      </c:lineChart>
      <c:catAx>
        <c:axId val="274213888"/>
        <c:scaling>
          <c:orientation val="minMax"/>
        </c:scaling>
        <c:delete val="0"/>
        <c:axPos val="b"/>
        <c:numFmt formatCode="General" sourceLinked="1"/>
        <c:majorTickMark val="none"/>
        <c:minorTickMark val="none"/>
        <c:tickLblPos val="nextTo"/>
        <c:crossAx val="274215680"/>
        <c:crosses val="autoZero"/>
        <c:auto val="1"/>
        <c:lblAlgn val="ctr"/>
        <c:lblOffset val="100"/>
        <c:noMultiLvlLbl val="0"/>
      </c:catAx>
      <c:valAx>
        <c:axId val="274215680"/>
        <c:scaling>
          <c:orientation val="minMax"/>
        </c:scaling>
        <c:delete val="0"/>
        <c:axPos val="l"/>
        <c:majorGridlines/>
        <c:numFmt formatCode="#,##0\ &quot;€&quot;" sourceLinked="1"/>
        <c:majorTickMark val="none"/>
        <c:minorTickMark val="none"/>
        <c:tickLblPos val="nextTo"/>
        <c:crossAx val="274213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Coste</a:t>
            </a:r>
            <a:r>
              <a:rPr lang="es-ES" baseline="0"/>
              <a:t> y p</a:t>
            </a:r>
            <a:r>
              <a:rPr lang="es-ES"/>
              <a:t>roductividad</a:t>
            </a:r>
          </a:p>
        </c:rich>
      </c:tx>
      <c:overlay val="0"/>
    </c:title>
    <c:autoTitleDeleted val="0"/>
    <c:plotArea>
      <c:layout/>
      <c:lineChart>
        <c:grouping val="standard"/>
        <c:varyColors val="0"/>
        <c:ser>
          <c:idx val="0"/>
          <c:order val="0"/>
          <c:tx>
            <c:strRef>
              <c:f>'Solucion 2'!$C$455</c:f>
              <c:strCache>
                <c:ptCount val="1"/>
                <c:pt idx="0">
                  <c:v>Coste medio por trabajador</c:v>
                </c:pt>
              </c:strCache>
            </c:strRef>
          </c:tx>
          <c:marker>
            <c:symbol val="none"/>
          </c:marker>
          <c:cat>
            <c:numRef>
              <c:f>'Solucion 2'!$D$142:$I$142</c:f>
              <c:numCache>
                <c:formatCode>General</c:formatCode>
                <c:ptCount val="6"/>
                <c:pt idx="0">
                  <c:v>2020</c:v>
                </c:pt>
                <c:pt idx="1">
                  <c:v>2021</c:v>
                </c:pt>
                <c:pt idx="2">
                  <c:v>2022</c:v>
                </c:pt>
                <c:pt idx="3">
                  <c:v>2023</c:v>
                </c:pt>
                <c:pt idx="4">
                  <c:v>2024</c:v>
                </c:pt>
                <c:pt idx="5">
                  <c:v>2025</c:v>
                </c:pt>
              </c:numCache>
            </c:numRef>
          </c:cat>
          <c:val>
            <c:numRef>
              <c:f>'Solucion 2'!$D$456:$I$456</c:f>
              <c:numCache>
                <c:formatCode>#,##0\ "€"</c:formatCode>
                <c:ptCount val="6"/>
                <c:pt idx="0">
                  <c:v>31644.75</c:v>
                </c:pt>
                <c:pt idx="1">
                  <c:v>36669.5</c:v>
                </c:pt>
                <c:pt idx="2">
                  <c:v>33651</c:v>
                </c:pt>
                <c:pt idx="3">
                  <c:v>33962.25</c:v>
                </c:pt>
                <c:pt idx="4">
                  <c:v>34413.75</c:v>
                </c:pt>
                <c:pt idx="5" formatCode="#,##0_ ;[Red]\-#,##0\ ">
                  <c:v>34917.474999999977</c:v>
                </c:pt>
              </c:numCache>
            </c:numRef>
          </c:val>
          <c:smooth val="0"/>
          <c:extLst>
            <c:ext xmlns:c16="http://schemas.microsoft.com/office/drawing/2014/chart" uri="{C3380CC4-5D6E-409C-BE32-E72D297353CC}">
              <c16:uniqueId val="{00000000-3115-4DFF-8F73-F60F2531D705}"/>
            </c:ext>
          </c:extLst>
        </c:ser>
        <c:ser>
          <c:idx val="1"/>
          <c:order val="1"/>
          <c:tx>
            <c:strRef>
              <c:f>'Solucion 2'!$C$465</c:f>
              <c:strCache>
                <c:ptCount val="1"/>
                <c:pt idx="0">
                  <c:v>Productividad del factor trabajo</c:v>
                </c:pt>
              </c:strCache>
            </c:strRef>
          </c:tx>
          <c:marker>
            <c:symbol val="none"/>
          </c:marker>
          <c:val>
            <c:numRef>
              <c:f>'Solucion 2'!$D$466:$I$466</c:f>
              <c:numCache>
                <c:formatCode>#,##0\ "€"</c:formatCode>
                <c:ptCount val="6"/>
                <c:pt idx="0">
                  <c:v>136171.75</c:v>
                </c:pt>
                <c:pt idx="1">
                  <c:v>160406.5</c:v>
                </c:pt>
                <c:pt idx="2">
                  <c:v>177263.25</c:v>
                </c:pt>
                <c:pt idx="3">
                  <c:v>200020.75</c:v>
                </c:pt>
                <c:pt idx="4">
                  <c:v>186218.5</c:v>
                </c:pt>
                <c:pt idx="5" formatCode="_-* #,##0\ [$€-C0A]_-;\-* #,##0\ [$€-C0A]_-;_-* &quot;-&quot;??\ [$€-C0A]_-;_-@_-">
                  <c:v>213928.47499999776</c:v>
                </c:pt>
              </c:numCache>
            </c:numRef>
          </c:val>
          <c:smooth val="0"/>
          <c:extLst>
            <c:ext xmlns:c16="http://schemas.microsoft.com/office/drawing/2014/chart" uri="{C3380CC4-5D6E-409C-BE32-E72D297353CC}">
              <c16:uniqueId val="{00000001-3115-4DFF-8F73-F60F2531D705}"/>
            </c:ext>
          </c:extLst>
        </c:ser>
        <c:dLbls>
          <c:showLegendKey val="0"/>
          <c:showVal val="0"/>
          <c:showCatName val="0"/>
          <c:showSerName val="0"/>
          <c:showPercent val="0"/>
          <c:showBubbleSize val="0"/>
        </c:dLbls>
        <c:smooth val="0"/>
        <c:axId val="274233600"/>
        <c:axId val="274247680"/>
      </c:lineChart>
      <c:catAx>
        <c:axId val="274233600"/>
        <c:scaling>
          <c:orientation val="minMax"/>
        </c:scaling>
        <c:delete val="0"/>
        <c:axPos val="b"/>
        <c:numFmt formatCode="General" sourceLinked="1"/>
        <c:majorTickMark val="none"/>
        <c:minorTickMark val="none"/>
        <c:tickLblPos val="nextTo"/>
        <c:crossAx val="274247680"/>
        <c:crosses val="autoZero"/>
        <c:auto val="1"/>
        <c:lblAlgn val="ctr"/>
        <c:lblOffset val="100"/>
        <c:noMultiLvlLbl val="0"/>
      </c:catAx>
      <c:valAx>
        <c:axId val="274247680"/>
        <c:scaling>
          <c:orientation val="minMax"/>
        </c:scaling>
        <c:delete val="0"/>
        <c:axPos val="l"/>
        <c:majorGridlines/>
        <c:numFmt formatCode="#,##0\ &quot;€&quot;" sourceLinked="1"/>
        <c:majorTickMark val="none"/>
        <c:minorTickMark val="none"/>
        <c:tickLblPos val="nextTo"/>
        <c:crossAx val="274233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Solvencia</a:t>
            </a:r>
            <a:r>
              <a:rPr lang="es-ES" baseline="0"/>
              <a:t> estricta</a:t>
            </a:r>
            <a:endParaRPr lang="es-ES"/>
          </a:p>
        </c:rich>
      </c:tx>
      <c:overlay val="0"/>
    </c:title>
    <c:autoTitleDeleted val="0"/>
    <c:plotArea>
      <c:layout/>
      <c:lineChart>
        <c:grouping val="standard"/>
        <c:varyColors val="0"/>
        <c:ser>
          <c:idx val="0"/>
          <c:order val="0"/>
          <c:tx>
            <c:strRef>
              <c:f>'Solucion 2'!$C$239</c:f>
              <c:strCache>
                <c:ptCount val="1"/>
                <c:pt idx="0">
                  <c:v>Empresa</c:v>
                </c:pt>
              </c:strCache>
            </c:strRef>
          </c:tx>
          <c:marker>
            <c:symbol val="none"/>
          </c:marker>
          <c:cat>
            <c:numRef>
              <c:f>'Solucion 2'!$D$238:$I$238</c:f>
              <c:numCache>
                <c:formatCode>General</c:formatCode>
                <c:ptCount val="6"/>
                <c:pt idx="0">
                  <c:v>2020</c:v>
                </c:pt>
                <c:pt idx="1">
                  <c:v>2021</c:v>
                </c:pt>
                <c:pt idx="2">
                  <c:v>2022</c:v>
                </c:pt>
                <c:pt idx="3">
                  <c:v>2023</c:v>
                </c:pt>
                <c:pt idx="4">
                  <c:v>2024</c:v>
                </c:pt>
                <c:pt idx="5">
                  <c:v>2025</c:v>
                </c:pt>
              </c:numCache>
            </c:numRef>
          </c:cat>
          <c:val>
            <c:numRef>
              <c:f>'Solucion 2'!$D$239:$I$239</c:f>
              <c:numCache>
                <c:formatCode>0.00</c:formatCode>
                <c:ptCount val="6"/>
                <c:pt idx="0">
                  <c:v>0.65113514423380392</c:v>
                </c:pt>
                <c:pt idx="1">
                  <c:v>0.78402897287387718</c:v>
                </c:pt>
                <c:pt idx="2">
                  <c:v>1.2103393864551504</c:v>
                </c:pt>
                <c:pt idx="3">
                  <c:v>1.3315352933052795</c:v>
                </c:pt>
                <c:pt idx="4">
                  <c:v>1.3687568564115067</c:v>
                </c:pt>
                <c:pt idx="5" formatCode="#,##0.00_ ;[Red]\-#,##0.00\ ">
                  <c:v>1.6639840540919408</c:v>
                </c:pt>
              </c:numCache>
            </c:numRef>
          </c:val>
          <c:smooth val="0"/>
          <c:extLst>
            <c:ext xmlns:c16="http://schemas.microsoft.com/office/drawing/2014/chart" uri="{C3380CC4-5D6E-409C-BE32-E72D297353CC}">
              <c16:uniqueId val="{00000000-10F3-4E40-A6A4-00B8EA0987C1}"/>
            </c:ext>
          </c:extLst>
        </c:ser>
        <c:ser>
          <c:idx val="1"/>
          <c:order val="1"/>
          <c:tx>
            <c:strRef>
              <c:f>'Solucion 2'!$C$240</c:f>
              <c:strCache>
                <c:ptCount val="1"/>
                <c:pt idx="0">
                  <c:v>Sector</c:v>
                </c:pt>
              </c:strCache>
            </c:strRef>
          </c:tx>
          <c:marker>
            <c:symbol val="none"/>
          </c:marker>
          <c:cat>
            <c:numRef>
              <c:f>'Solucion 2'!$D$238:$I$238</c:f>
              <c:numCache>
                <c:formatCode>General</c:formatCode>
                <c:ptCount val="6"/>
                <c:pt idx="0">
                  <c:v>2020</c:v>
                </c:pt>
                <c:pt idx="1">
                  <c:v>2021</c:v>
                </c:pt>
                <c:pt idx="2">
                  <c:v>2022</c:v>
                </c:pt>
                <c:pt idx="3">
                  <c:v>2023</c:v>
                </c:pt>
                <c:pt idx="4">
                  <c:v>2024</c:v>
                </c:pt>
                <c:pt idx="5">
                  <c:v>2025</c:v>
                </c:pt>
              </c:numCache>
            </c:numRef>
          </c:cat>
          <c:val>
            <c:numRef>
              <c:f>'Solucion 2'!$D$240:$I$240</c:f>
              <c:numCache>
                <c:formatCode>0.00</c:formatCode>
                <c:ptCount val="6"/>
                <c:pt idx="0">
                  <c:v>0.7560244715886586</c:v>
                </c:pt>
                <c:pt idx="1">
                  <c:v>0.77318436183565509</c:v>
                </c:pt>
                <c:pt idx="2">
                  <c:v>0.75373560630021741</c:v>
                </c:pt>
                <c:pt idx="3">
                  <c:v>0.76035055614247982</c:v>
                </c:pt>
                <c:pt idx="4">
                  <c:v>0.85302890134064346</c:v>
                </c:pt>
                <c:pt idx="5" formatCode="#,##0.00_ ;[Red]\-#,##0.00\ ">
                  <c:v>0.83361729558477293</c:v>
                </c:pt>
              </c:numCache>
            </c:numRef>
          </c:val>
          <c:smooth val="0"/>
          <c:extLst>
            <c:ext xmlns:c16="http://schemas.microsoft.com/office/drawing/2014/chart" uri="{C3380CC4-5D6E-409C-BE32-E72D297353CC}">
              <c16:uniqueId val="{00000001-10F3-4E40-A6A4-00B8EA0987C1}"/>
            </c:ext>
          </c:extLst>
        </c:ser>
        <c:dLbls>
          <c:showLegendKey val="0"/>
          <c:showVal val="0"/>
          <c:showCatName val="0"/>
          <c:showSerName val="0"/>
          <c:showPercent val="0"/>
          <c:showBubbleSize val="0"/>
        </c:dLbls>
        <c:smooth val="0"/>
        <c:axId val="274814464"/>
        <c:axId val="274816000"/>
      </c:lineChart>
      <c:catAx>
        <c:axId val="274814464"/>
        <c:scaling>
          <c:orientation val="minMax"/>
        </c:scaling>
        <c:delete val="0"/>
        <c:axPos val="b"/>
        <c:numFmt formatCode="General" sourceLinked="1"/>
        <c:majorTickMark val="none"/>
        <c:minorTickMark val="none"/>
        <c:tickLblPos val="nextTo"/>
        <c:crossAx val="274816000"/>
        <c:crosses val="autoZero"/>
        <c:auto val="1"/>
        <c:lblAlgn val="ctr"/>
        <c:lblOffset val="100"/>
        <c:noMultiLvlLbl val="0"/>
      </c:catAx>
      <c:valAx>
        <c:axId val="274816000"/>
        <c:scaling>
          <c:orientation val="minMax"/>
        </c:scaling>
        <c:delete val="0"/>
        <c:axPos val="l"/>
        <c:majorGridlines/>
        <c:numFmt formatCode="0.00" sourceLinked="1"/>
        <c:majorTickMark val="none"/>
        <c:minorTickMark val="none"/>
        <c:tickLblPos val="nextTo"/>
        <c:crossAx val="2748144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Ratio de endeudamiento</a:t>
            </a:r>
          </a:p>
        </c:rich>
      </c:tx>
      <c:overlay val="0"/>
    </c:title>
    <c:autoTitleDeleted val="0"/>
    <c:plotArea>
      <c:layout/>
      <c:lineChart>
        <c:grouping val="standard"/>
        <c:varyColors val="0"/>
        <c:ser>
          <c:idx val="0"/>
          <c:order val="0"/>
          <c:tx>
            <c:strRef>
              <c:f>'Solucion 2'!$C$268</c:f>
              <c:strCache>
                <c:ptCount val="1"/>
                <c:pt idx="0">
                  <c:v>Empresa</c:v>
                </c:pt>
              </c:strCache>
            </c:strRef>
          </c:tx>
          <c:marker>
            <c:symbol val="none"/>
          </c:marker>
          <c:cat>
            <c:numRef>
              <c:f>'Solucion 2'!$D$267:$I$267</c:f>
              <c:numCache>
                <c:formatCode>General</c:formatCode>
                <c:ptCount val="6"/>
                <c:pt idx="0">
                  <c:v>2020</c:v>
                </c:pt>
                <c:pt idx="1">
                  <c:v>2021</c:v>
                </c:pt>
                <c:pt idx="2">
                  <c:v>2022</c:v>
                </c:pt>
                <c:pt idx="3">
                  <c:v>2023</c:v>
                </c:pt>
                <c:pt idx="4">
                  <c:v>2024</c:v>
                </c:pt>
                <c:pt idx="5">
                  <c:v>2025</c:v>
                </c:pt>
              </c:numCache>
            </c:numRef>
          </c:cat>
          <c:val>
            <c:numRef>
              <c:f>'Solucion 2'!$D$268:$I$268</c:f>
              <c:numCache>
                <c:formatCode>0.00</c:formatCode>
                <c:ptCount val="6"/>
                <c:pt idx="0">
                  <c:v>13.997054925636872</c:v>
                </c:pt>
                <c:pt idx="1">
                  <c:v>6.3258974623478439</c:v>
                </c:pt>
                <c:pt idx="2">
                  <c:v>1.4874323803542626</c:v>
                </c:pt>
                <c:pt idx="3">
                  <c:v>1.4691293016328919</c:v>
                </c:pt>
                <c:pt idx="4">
                  <c:v>1.3667578019163034</c:v>
                </c:pt>
                <c:pt idx="5" formatCode="#,##0.00_ ;[Red]\-#,##0.00\ ">
                  <c:v>-4.1059543480696448</c:v>
                </c:pt>
              </c:numCache>
            </c:numRef>
          </c:val>
          <c:smooth val="0"/>
          <c:extLst>
            <c:ext xmlns:c16="http://schemas.microsoft.com/office/drawing/2014/chart" uri="{C3380CC4-5D6E-409C-BE32-E72D297353CC}">
              <c16:uniqueId val="{00000000-5945-4FBF-8A79-535DA3B89F0D}"/>
            </c:ext>
          </c:extLst>
        </c:ser>
        <c:ser>
          <c:idx val="1"/>
          <c:order val="1"/>
          <c:tx>
            <c:strRef>
              <c:f>'Solucion 2'!$C$269</c:f>
              <c:strCache>
                <c:ptCount val="1"/>
                <c:pt idx="0">
                  <c:v>Sector</c:v>
                </c:pt>
              </c:strCache>
            </c:strRef>
          </c:tx>
          <c:marker>
            <c:symbol val="none"/>
          </c:marker>
          <c:cat>
            <c:numRef>
              <c:f>'Solucion 2'!$D$267:$I$267</c:f>
              <c:numCache>
                <c:formatCode>General</c:formatCode>
                <c:ptCount val="6"/>
                <c:pt idx="0">
                  <c:v>2020</c:v>
                </c:pt>
                <c:pt idx="1">
                  <c:v>2021</c:v>
                </c:pt>
                <c:pt idx="2">
                  <c:v>2022</c:v>
                </c:pt>
                <c:pt idx="3">
                  <c:v>2023</c:v>
                </c:pt>
                <c:pt idx="4">
                  <c:v>2024</c:v>
                </c:pt>
                <c:pt idx="5">
                  <c:v>2025</c:v>
                </c:pt>
              </c:numCache>
            </c:numRef>
          </c:cat>
          <c:val>
            <c:numRef>
              <c:f>'Solucion 2'!$D$269:$I$269</c:f>
              <c:numCache>
                <c:formatCode>0.00</c:formatCode>
                <c:ptCount val="6"/>
                <c:pt idx="0">
                  <c:v>1.545536603657746</c:v>
                </c:pt>
                <c:pt idx="1">
                  <c:v>1.6512702383263806</c:v>
                </c:pt>
                <c:pt idx="2">
                  <c:v>1.8234128510364747</c:v>
                </c:pt>
                <c:pt idx="3">
                  <c:v>1.8617744707786765</c:v>
                </c:pt>
                <c:pt idx="4">
                  <c:v>1.5748261705199205</c:v>
                </c:pt>
                <c:pt idx="5" formatCode="#,##0.00_ ;[Red]\-#,##0.00\ ">
                  <c:v>1.7720890767168385</c:v>
                </c:pt>
              </c:numCache>
            </c:numRef>
          </c:val>
          <c:smooth val="0"/>
          <c:extLst>
            <c:ext xmlns:c16="http://schemas.microsoft.com/office/drawing/2014/chart" uri="{C3380CC4-5D6E-409C-BE32-E72D297353CC}">
              <c16:uniqueId val="{00000001-5945-4FBF-8A79-535DA3B89F0D}"/>
            </c:ext>
          </c:extLst>
        </c:ser>
        <c:dLbls>
          <c:showLegendKey val="0"/>
          <c:showVal val="0"/>
          <c:showCatName val="0"/>
          <c:showSerName val="0"/>
          <c:showPercent val="0"/>
          <c:showBubbleSize val="0"/>
        </c:dLbls>
        <c:smooth val="0"/>
        <c:axId val="274727680"/>
        <c:axId val="274729216"/>
      </c:lineChart>
      <c:catAx>
        <c:axId val="274727680"/>
        <c:scaling>
          <c:orientation val="minMax"/>
        </c:scaling>
        <c:delete val="0"/>
        <c:axPos val="b"/>
        <c:numFmt formatCode="General" sourceLinked="1"/>
        <c:majorTickMark val="none"/>
        <c:minorTickMark val="none"/>
        <c:tickLblPos val="nextTo"/>
        <c:crossAx val="274729216"/>
        <c:crosses val="autoZero"/>
        <c:auto val="1"/>
        <c:lblAlgn val="ctr"/>
        <c:lblOffset val="100"/>
        <c:noMultiLvlLbl val="0"/>
      </c:catAx>
      <c:valAx>
        <c:axId val="274729216"/>
        <c:scaling>
          <c:orientation val="minMax"/>
        </c:scaling>
        <c:delete val="0"/>
        <c:axPos val="l"/>
        <c:majorGridlines/>
        <c:numFmt formatCode="0.00" sourceLinked="1"/>
        <c:majorTickMark val="none"/>
        <c:minorTickMark val="none"/>
        <c:tickLblPos val="nextTo"/>
        <c:crossAx val="2747276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Cobertura gastos financieros</a:t>
            </a:r>
          </a:p>
        </c:rich>
      </c:tx>
      <c:overlay val="0"/>
    </c:title>
    <c:autoTitleDeleted val="0"/>
    <c:plotArea>
      <c:layout/>
      <c:lineChart>
        <c:grouping val="standard"/>
        <c:varyColors val="0"/>
        <c:ser>
          <c:idx val="0"/>
          <c:order val="0"/>
          <c:tx>
            <c:strRef>
              <c:f>'Solucion 2'!$C$291</c:f>
              <c:strCache>
                <c:ptCount val="1"/>
                <c:pt idx="0">
                  <c:v>Empresa</c:v>
                </c:pt>
              </c:strCache>
            </c:strRef>
          </c:tx>
          <c:marker>
            <c:symbol val="none"/>
          </c:marker>
          <c:cat>
            <c:numRef>
              <c:f>'Solucion 2'!$D$290:$I$290</c:f>
              <c:numCache>
                <c:formatCode>General</c:formatCode>
                <c:ptCount val="6"/>
                <c:pt idx="0">
                  <c:v>2020</c:v>
                </c:pt>
                <c:pt idx="1">
                  <c:v>2021</c:v>
                </c:pt>
                <c:pt idx="2">
                  <c:v>2022</c:v>
                </c:pt>
                <c:pt idx="3">
                  <c:v>2023</c:v>
                </c:pt>
                <c:pt idx="4">
                  <c:v>2024</c:v>
                </c:pt>
                <c:pt idx="5">
                  <c:v>2025</c:v>
                </c:pt>
              </c:numCache>
            </c:numRef>
          </c:cat>
          <c:val>
            <c:numRef>
              <c:f>'Solucion 2'!$D$291:$I$291</c:f>
              <c:numCache>
                <c:formatCode>0.00</c:formatCode>
                <c:ptCount val="6"/>
                <c:pt idx="0">
                  <c:v>1.3571602236810114</c:v>
                </c:pt>
                <c:pt idx="1">
                  <c:v>8.3874190064794814</c:v>
                </c:pt>
                <c:pt idx="2">
                  <c:v>2.2454229081555455</c:v>
                </c:pt>
                <c:pt idx="3">
                  <c:v>5.0886573025222779</c:v>
                </c:pt>
                <c:pt idx="4">
                  <c:v>3.0212882096069871</c:v>
                </c:pt>
                <c:pt idx="5" formatCode="#,##0.00_ ;[Red]\-#,##0.00\ ">
                  <c:v>4.0288378104574862</c:v>
                </c:pt>
              </c:numCache>
            </c:numRef>
          </c:val>
          <c:smooth val="0"/>
          <c:extLst>
            <c:ext xmlns:c16="http://schemas.microsoft.com/office/drawing/2014/chart" uri="{C3380CC4-5D6E-409C-BE32-E72D297353CC}">
              <c16:uniqueId val="{00000000-F0C6-4397-AB89-4E12E8093F8D}"/>
            </c:ext>
          </c:extLst>
        </c:ser>
        <c:ser>
          <c:idx val="1"/>
          <c:order val="1"/>
          <c:tx>
            <c:strRef>
              <c:f>'Solucion 2'!$C$292</c:f>
              <c:strCache>
                <c:ptCount val="1"/>
                <c:pt idx="0">
                  <c:v>Sector</c:v>
                </c:pt>
              </c:strCache>
            </c:strRef>
          </c:tx>
          <c:marker>
            <c:symbol val="none"/>
          </c:marker>
          <c:cat>
            <c:numRef>
              <c:f>'Solucion 2'!$D$290:$I$290</c:f>
              <c:numCache>
                <c:formatCode>General</c:formatCode>
                <c:ptCount val="6"/>
                <c:pt idx="0">
                  <c:v>2020</c:v>
                </c:pt>
                <c:pt idx="1">
                  <c:v>2021</c:v>
                </c:pt>
                <c:pt idx="2">
                  <c:v>2022</c:v>
                </c:pt>
                <c:pt idx="3">
                  <c:v>2023</c:v>
                </c:pt>
                <c:pt idx="4">
                  <c:v>2024</c:v>
                </c:pt>
                <c:pt idx="5">
                  <c:v>2025</c:v>
                </c:pt>
              </c:numCache>
            </c:numRef>
          </c:cat>
          <c:val>
            <c:numRef>
              <c:f>'Solucion 2'!$D$292:$I$292</c:f>
              <c:numCache>
                <c:formatCode>0.00</c:formatCode>
                <c:ptCount val="6"/>
                <c:pt idx="0">
                  <c:v>14.117725638239479</c:v>
                </c:pt>
                <c:pt idx="1">
                  <c:v>10.235243835529298</c:v>
                </c:pt>
                <c:pt idx="2">
                  <c:v>8.216235508810076</c:v>
                </c:pt>
                <c:pt idx="3">
                  <c:v>5.0929268599113477</c:v>
                </c:pt>
                <c:pt idx="4">
                  <c:v>6.65870240927363</c:v>
                </c:pt>
                <c:pt idx="5" formatCode="#,##0.00_ ;[Red]\-#,##0.00\ ">
                  <c:v>2.8460578202875695</c:v>
                </c:pt>
              </c:numCache>
            </c:numRef>
          </c:val>
          <c:smooth val="0"/>
          <c:extLst>
            <c:ext xmlns:c16="http://schemas.microsoft.com/office/drawing/2014/chart" uri="{C3380CC4-5D6E-409C-BE32-E72D297353CC}">
              <c16:uniqueId val="{00000001-F0C6-4397-AB89-4E12E8093F8D}"/>
            </c:ext>
          </c:extLst>
        </c:ser>
        <c:dLbls>
          <c:showLegendKey val="0"/>
          <c:showVal val="0"/>
          <c:showCatName val="0"/>
          <c:showSerName val="0"/>
          <c:showPercent val="0"/>
          <c:showBubbleSize val="0"/>
        </c:dLbls>
        <c:smooth val="0"/>
        <c:axId val="274747392"/>
        <c:axId val="274748928"/>
      </c:lineChart>
      <c:catAx>
        <c:axId val="274747392"/>
        <c:scaling>
          <c:orientation val="minMax"/>
        </c:scaling>
        <c:delete val="0"/>
        <c:axPos val="b"/>
        <c:numFmt formatCode="General" sourceLinked="1"/>
        <c:majorTickMark val="none"/>
        <c:minorTickMark val="none"/>
        <c:tickLblPos val="nextTo"/>
        <c:crossAx val="274748928"/>
        <c:crosses val="autoZero"/>
        <c:auto val="1"/>
        <c:lblAlgn val="ctr"/>
        <c:lblOffset val="100"/>
        <c:noMultiLvlLbl val="0"/>
      </c:catAx>
      <c:valAx>
        <c:axId val="274748928"/>
        <c:scaling>
          <c:orientation val="minMax"/>
        </c:scaling>
        <c:delete val="0"/>
        <c:axPos val="l"/>
        <c:majorGridlines/>
        <c:numFmt formatCode="0.00" sourceLinked="1"/>
        <c:majorTickMark val="none"/>
        <c:minorTickMark val="none"/>
        <c:tickLblPos val="nextTo"/>
        <c:crossAx val="274747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Ratio</a:t>
            </a:r>
            <a:r>
              <a:rPr lang="es-ES" baseline="0"/>
              <a:t> de garantía</a:t>
            </a:r>
            <a:endParaRPr lang="es-ES"/>
          </a:p>
        </c:rich>
      </c:tx>
      <c:overlay val="0"/>
    </c:title>
    <c:autoTitleDeleted val="0"/>
    <c:plotArea>
      <c:layout/>
      <c:lineChart>
        <c:grouping val="standard"/>
        <c:varyColors val="0"/>
        <c:ser>
          <c:idx val="0"/>
          <c:order val="0"/>
          <c:tx>
            <c:strRef>
              <c:f>'Solucion 2'!$C$316</c:f>
              <c:strCache>
                <c:ptCount val="1"/>
                <c:pt idx="0">
                  <c:v>Empresa</c:v>
                </c:pt>
              </c:strCache>
            </c:strRef>
          </c:tx>
          <c:marker>
            <c:symbol val="none"/>
          </c:marker>
          <c:cat>
            <c:numRef>
              <c:f>'Solucion 2'!$D$315:$I$315</c:f>
              <c:numCache>
                <c:formatCode>General</c:formatCode>
                <c:ptCount val="6"/>
                <c:pt idx="0">
                  <c:v>2020</c:v>
                </c:pt>
                <c:pt idx="1">
                  <c:v>2021</c:v>
                </c:pt>
                <c:pt idx="2">
                  <c:v>2022</c:v>
                </c:pt>
                <c:pt idx="3">
                  <c:v>2023</c:v>
                </c:pt>
                <c:pt idx="4">
                  <c:v>2024</c:v>
                </c:pt>
                <c:pt idx="5">
                  <c:v>2025</c:v>
                </c:pt>
              </c:numCache>
            </c:numRef>
          </c:cat>
          <c:val>
            <c:numRef>
              <c:f>'Solucion 2'!$D$316:$I$316</c:f>
              <c:numCache>
                <c:formatCode>0.00</c:formatCode>
                <c:ptCount val="6"/>
                <c:pt idx="0">
                  <c:v>1.0714436004797274</c:v>
                </c:pt>
                <c:pt idx="1">
                  <c:v>1.1580803365770731</c:v>
                </c:pt>
                <c:pt idx="2">
                  <c:v>1.6722994693458464</c:v>
                </c:pt>
                <c:pt idx="3">
                  <c:v>1.6806752808541296</c:v>
                </c:pt>
                <c:pt idx="4">
                  <c:v>1.7316585269152445</c:v>
                </c:pt>
                <c:pt idx="5" formatCode="_(* #,##0.00_);_(* \(#,##0.00\);_(* &quot;-&quot;??_);_(@_)">
                  <c:v>2.0157388819787911</c:v>
                </c:pt>
              </c:numCache>
            </c:numRef>
          </c:val>
          <c:smooth val="0"/>
          <c:extLst>
            <c:ext xmlns:c16="http://schemas.microsoft.com/office/drawing/2014/chart" uri="{C3380CC4-5D6E-409C-BE32-E72D297353CC}">
              <c16:uniqueId val="{00000000-928E-455F-83CA-57215C858B8A}"/>
            </c:ext>
          </c:extLst>
        </c:ser>
        <c:ser>
          <c:idx val="1"/>
          <c:order val="1"/>
          <c:tx>
            <c:strRef>
              <c:f>'Solucion 2'!$C$317</c:f>
              <c:strCache>
                <c:ptCount val="1"/>
                <c:pt idx="0">
                  <c:v>Sector</c:v>
                </c:pt>
              </c:strCache>
            </c:strRef>
          </c:tx>
          <c:marker>
            <c:symbol val="none"/>
          </c:marker>
          <c:cat>
            <c:numRef>
              <c:f>'Solucion 2'!$D$315:$I$315</c:f>
              <c:numCache>
                <c:formatCode>General</c:formatCode>
                <c:ptCount val="6"/>
                <c:pt idx="0">
                  <c:v>2020</c:v>
                </c:pt>
                <c:pt idx="1">
                  <c:v>2021</c:v>
                </c:pt>
                <c:pt idx="2">
                  <c:v>2022</c:v>
                </c:pt>
                <c:pt idx="3">
                  <c:v>2023</c:v>
                </c:pt>
                <c:pt idx="4">
                  <c:v>2024</c:v>
                </c:pt>
                <c:pt idx="5">
                  <c:v>2025</c:v>
                </c:pt>
              </c:numCache>
            </c:numRef>
          </c:cat>
          <c:val>
            <c:numRef>
              <c:f>'Solucion 2'!$D$317:$I$317</c:f>
              <c:numCache>
                <c:formatCode>0.00</c:formatCode>
                <c:ptCount val="6"/>
                <c:pt idx="0">
                  <c:v>1.6643702907746012</c:v>
                </c:pt>
                <c:pt idx="1">
                  <c:v>1.6206191052005516</c:v>
                </c:pt>
                <c:pt idx="2">
                  <c:v>1.56311446406175</c:v>
                </c:pt>
                <c:pt idx="3">
                  <c:v>1.5502189923765242</c:v>
                </c:pt>
                <c:pt idx="4">
                  <c:v>1.6477576445625937</c:v>
                </c:pt>
                <c:pt idx="5" formatCode="_(* #,##0.00_);_(* \(#,##0.00\);_(* &quot;-&quot;??_);_(@_)">
                  <c:v>1.578128477820794</c:v>
                </c:pt>
              </c:numCache>
            </c:numRef>
          </c:val>
          <c:smooth val="0"/>
          <c:extLst>
            <c:ext xmlns:c16="http://schemas.microsoft.com/office/drawing/2014/chart" uri="{C3380CC4-5D6E-409C-BE32-E72D297353CC}">
              <c16:uniqueId val="{00000001-928E-455F-83CA-57215C858B8A}"/>
            </c:ext>
          </c:extLst>
        </c:ser>
        <c:dLbls>
          <c:showLegendKey val="0"/>
          <c:showVal val="0"/>
          <c:showCatName val="0"/>
          <c:showSerName val="0"/>
          <c:showPercent val="0"/>
          <c:showBubbleSize val="0"/>
        </c:dLbls>
        <c:smooth val="0"/>
        <c:axId val="274779136"/>
        <c:axId val="274785024"/>
      </c:lineChart>
      <c:catAx>
        <c:axId val="274779136"/>
        <c:scaling>
          <c:orientation val="minMax"/>
        </c:scaling>
        <c:delete val="0"/>
        <c:axPos val="b"/>
        <c:numFmt formatCode="General" sourceLinked="1"/>
        <c:majorTickMark val="none"/>
        <c:minorTickMark val="none"/>
        <c:tickLblPos val="nextTo"/>
        <c:crossAx val="274785024"/>
        <c:crosses val="autoZero"/>
        <c:auto val="1"/>
        <c:lblAlgn val="ctr"/>
        <c:lblOffset val="100"/>
        <c:noMultiLvlLbl val="0"/>
      </c:catAx>
      <c:valAx>
        <c:axId val="274785024"/>
        <c:scaling>
          <c:orientation val="minMax"/>
        </c:scaling>
        <c:delete val="0"/>
        <c:axPos val="l"/>
        <c:majorGridlines/>
        <c:numFmt formatCode="0.00" sourceLinked="1"/>
        <c:majorTickMark val="none"/>
        <c:minorTickMark val="none"/>
        <c:tickLblPos val="nextTo"/>
        <c:crossAx val="274779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Gastos financieros sobre ventas</a:t>
            </a:r>
          </a:p>
        </c:rich>
      </c:tx>
      <c:overlay val="0"/>
    </c:title>
    <c:autoTitleDeleted val="0"/>
    <c:plotArea>
      <c:layout/>
      <c:lineChart>
        <c:grouping val="standard"/>
        <c:varyColors val="0"/>
        <c:ser>
          <c:idx val="0"/>
          <c:order val="0"/>
          <c:tx>
            <c:strRef>
              <c:f>'Solucion 2'!$C$340</c:f>
              <c:strCache>
                <c:ptCount val="1"/>
                <c:pt idx="0">
                  <c:v>Empresa</c:v>
                </c:pt>
              </c:strCache>
            </c:strRef>
          </c:tx>
          <c:marker>
            <c:symbol val="none"/>
          </c:marker>
          <c:cat>
            <c:numRef>
              <c:f>'Solucion 2'!$D$339:$I$339</c:f>
              <c:numCache>
                <c:formatCode>General</c:formatCode>
                <c:ptCount val="6"/>
                <c:pt idx="0">
                  <c:v>2020</c:v>
                </c:pt>
                <c:pt idx="1">
                  <c:v>2021</c:v>
                </c:pt>
                <c:pt idx="2">
                  <c:v>2022</c:v>
                </c:pt>
                <c:pt idx="3">
                  <c:v>2023</c:v>
                </c:pt>
                <c:pt idx="4">
                  <c:v>2024</c:v>
                </c:pt>
                <c:pt idx="5">
                  <c:v>2025</c:v>
                </c:pt>
              </c:numCache>
            </c:numRef>
          </c:cat>
          <c:val>
            <c:numRef>
              <c:f>'Solucion 2'!$D$340:$I$340</c:f>
              <c:numCache>
                <c:formatCode>0.000</c:formatCode>
                <c:ptCount val="6"/>
                <c:pt idx="0">
                  <c:v>1.5102251384740226E-2</c:v>
                </c:pt>
                <c:pt idx="1">
                  <c:v>5.7728333951554333E-3</c:v>
                </c:pt>
                <c:pt idx="2">
                  <c:v>9.3208829241255599E-3</c:v>
                </c:pt>
                <c:pt idx="3">
                  <c:v>8.2753914281393313E-3</c:v>
                </c:pt>
                <c:pt idx="4">
                  <c:v>1.229738183907614E-2</c:v>
                </c:pt>
                <c:pt idx="5" formatCode="_(* #,##0.00_);_(* \(#,##0.00\);_(* &quot;-&quot;??_);_(@_)">
                  <c:v>9.2215938767440386E-3</c:v>
                </c:pt>
              </c:numCache>
            </c:numRef>
          </c:val>
          <c:smooth val="0"/>
          <c:extLst>
            <c:ext xmlns:c16="http://schemas.microsoft.com/office/drawing/2014/chart" uri="{C3380CC4-5D6E-409C-BE32-E72D297353CC}">
              <c16:uniqueId val="{00000000-BEC0-4D6F-AB4B-15B70086B213}"/>
            </c:ext>
          </c:extLst>
        </c:ser>
        <c:ser>
          <c:idx val="1"/>
          <c:order val="1"/>
          <c:tx>
            <c:strRef>
              <c:f>'Solucion 2'!$C$341</c:f>
              <c:strCache>
                <c:ptCount val="1"/>
                <c:pt idx="0">
                  <c:v>Sector</c:v>
                </c:pt>
              </c:strCache>
            </c:strRef>
          </c:tx>
          <c:marker>
            <c:symbol val="none"/>
          </c:marker>
          <c:cat>
            <c:numRef>
              <c:f>'Solucion 2'!$D$339:$I$339</c:f>
              <c:numCache>
                <c:formatCode>General</c:formatCode>
                <c:ptCount val="6"/>
                <c:pt idx="0">
                  <c:v>2020</c:v>
                </c:pt>
                <c:pt idx="1">
                  <c:v>2021</c:v>
                </c:pt>
                <c:pt idx="2">
                  <c:v>2022</c:v>
                </c:pt>
                <c:pt idx="3">
                  <c:v>2023</c:v>
                </c:pt>
                <c:pt idx="4">
                  <c:v>2024</c:v>
                </c:pt>
                <c:pt idx="5">
                  <c:v>2025</c:v>
                </c:pt>
              </c:numCache>
            </c:numRef>
          </c:cat>
          <c:val>
            <c:numRef>
              <c:f>'Solucion 2'!$D$341:$I$341</c:f>
              <c:numCache>
                <c:formatCode>0.000</c:formatCode>
                <c:ptCount val="6"/>
                <c:pt idx="0">
                  <c:v>5.1312157734891475E-3</c:v>
                </c:pt>
                <c:pt idx="1">
                  <c:v>6.8183155110293891E-3</c:v>
                </c:pt>
                <c:pt idx="2">
                  <c:v>8.6652276101485976E-3</c:v>
                </c:pt>
                <c:pt idx="3">
                  <c:v>1.2523185535876322E-2</c:v>
                </c:pt>
                <c:pt idx="4">
                  <c:v>9.8431839465858758E-3</c:v>
                </c:pt>
                <c:pt idx="5" formatCode="_(* #,##0.00_);_(* \(#,##0.00\);_(* &quot;-&quot;??_);_(@_)">
                  <c:v>1.3134867586737542E-2</c:v>
                </c:pt>
              </c:numCache>
            </c:numRef>
          </c:val>
          <c:smooth val="0"/>
          <c:extLst>
            <c:ext xmlns:c16="http://schemas.microsoft.com/office/drawing/2014/chart" uri="{C3380CC4-5D6E-409C-BE32-E72D297353CC}">
              <c16:uniqueId val="{00000001-BEC0-4D6F-AB4B-15B70086B213}"/>
            </c:ext>
          </c:extLst>
        </c:ser>
        <c:dLbls>
          <c:showLegendKey val="0"/>
          <c:showVal val="0"/>
          <c:showCatName val="0"/>
          <c:showSerName val="0"/>
          <c:showPercent val="0"/>
          <c:showBubbleSize val="0"/>
        </c:dLbls>
        <c:smooth val="0"/>
        <c:axId val="285505792"/>
        <c:axId val="285507584"/>
      </c:lineChart>
      <c:catAx>
        <c:axId val="285505792"/>
        <c:scaling>
          <c:orientation val="minMax"/>
        </c:scaling>
        <c:delete val="0"/>
        <c:axPos val="b"/>
        <c:numFmt formatCode="General" sourceLinked="1"/>
        <c:majorTickMark val="none"/>
        <c:minorTickMark val="none"/>
        <c:tickLblPos val="nextTo"/>
        <c:crossAx val="285507584"/>
        <c:crosses val="autoZero"/>
        <c:auto val="1"/>
        <c:lblAlgn val="ctr"/>
        <c:lblOffset val="100"/>
        <c:noMultiLvlLbl val="0"/>
      </c:catAx>
      <c:valAx>
        <c:axId val="285507584"/>
        <c:scaling>
          <c:orientation val="minMax"/>
        </c:scaling>
        <c:delete val="0"/>
        <c:axPos val="l"/>
        <c:majorGridlines/>
        <c:numFmt formatCode="0.000" sourceLinked="1"/>
        <c:majorTickMark val="none"/>
        <c:minorTickMark val="none"/>
        <c:tickLblPos val="nextTo"/>
        <c:crossAx val="285505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Diagrama de Gantt del periodo de maduración</a:t>
            </a:r>
          </a:p>
        </c:rich>
      </c:tx>
      <c:overlay val="0"/>
    </c:title>
    <c:autoTitleDeleted val="0"/>
    <c:plotArea>
      <c:layout/>
      <c:barChart>
        <c:barDir val="bar"/>
        <c:grouping val="stacked"/>
        <c:varyColors val="0"/>
        <c:ser>
          <c:idx val="0"/>
          <c:order val="0"/>
          <c:spPr>
            <a:noFill/>
            <a:ln>
              <a:noFill/>
            </a:ln>
          </c:spPr>
          <c:invertIfNegative val="0"/>
          <c:cat>
            <c:strRef>
              <c:f>'Solucion 2'!$C$407:$C$416</c:f>
              <c:strCache>
                <c:ptCount val="10"/>
                <c:pt idx="0">
                  <c:v>Aprovisionamiento Materias Primas</c:v>
                </c:pt>
                <c:pt idx="1">
                  <c:v>+ Productos en curso</c:v>
                </c:pt>
                <c:pt idx="2">
                  <c:v>+ Productos terminados</c:v>
                </c:pt>
                <c:pt idx="3">
                  <c:v>= CICLO DE PRODUCCION</c:v>
                </c:pt>
                <c:pt idx="5">
                  <c:v>+ Cobro a Clientes</c:v>
                </c:pt>
                <c:pt idx="6">
                  <c:v>= CICLO DE MADURACION</c:v>
                </c:pt>
                <c:pt idx="8">
                  <c:v>- Pago a Proveedores</c:v>
                </c:pt>
                <c:pt idx="9">
                  <c:v>= PERIODO MEDIO DE MADURACION</c:v>
                </c:pt>
              </c:strCache>
            </c:strRef>
          </c:cat>
          <c:val>
            <c:numRef>
              <c:f>'Solucion 2'!$G$407:$G$416</c:f>
              <c:numCache>
                <c:formatCode>0</c:formatCode>
                <c:ptCount val="10"/>
                <c:pt idx="0" formatCode="General">
                  <c:v>0</c:v>
                </c:pt>
                <c:pt idx="1">
                  <c:v>187.13475768392527</c:v>
                </c:pt>
                <c:pt idx="2">
                  <c:v>240.81122827216313</c:v>
                </c:pt>
                <c:pt idx="3" formatCode="General">
                  <c:v>0</c:v>
                </c:pt>
                <c:pt idx="5">
                  <c:v>264.27551398644573</c:v>
                </c:pt>
                <c:pt idx="6" formatCode="General">
                  <c:v>0</c:v>
                </c:pt>
                <c:pt idx="8" formatCode="General">
                  <c:v>0</c:v>
                </c:pt>
                <c:pt idx="9">
                  <c:v>79.058851144262007</c:v>
                </c:pt>
              </c:numCache>
            </c:numRef>
          </c:val>
          <c:extLst>
            <c:ext xmlns:c16="http://schemas.microsoft.com/office/drawing/2014/chart" uri="{C3380CC4-5D6E-409C-BE32-E72D297353CC}">
              <c16:uniqueId val="{00000000-7685-48DF-9F4B-66682B1DD1C8}"/>
            </c:ext>
          </c:extLst>
        </c:ser>
        <c:ser>
          <c:idx val="1"/>
          <c:order val="1"/>
          <c:spPr>
            <a:solidFill>
              <a:srgbClr val="C00000"/>
            </a:solidFill>
          </c:spPr>
          <c:invertIfNegative val="0"/>
          <c:dPt>
            <c:idx val="0"/>
            <c:invertIfNegative val="0"/>
            <c:bubble3D val="0"/>
            <c:spPr>
              <a:solidFill>
                <a:schemeClr val="accent6">
                  <a:lumMod val="60000"/>
                  <a:lumOff val="40000"/>
                </a:schemeClr>
              </a:solidFill>
            </c:spPr>
            <c:extLst>
              <c:ext xmlns:c16="http://schemas.microsoft.com/office/drawing/2014/chart" uri="{C3380CC4-5D6E-409C-BE32-E72D297353CC}">
                <c16:uniqueId val="{00000002-7685-48DF-9F4B-66682B1DD1C8}"/>
              </c:ext>
            </c:extLst>
          </c:dPt>
          <c:dPt>
            <c:idx val="1"/>
            <c:invertIfNegative val="0"/>
            <c:bubble3D val="0"/>
            <c:spPr>
              <a:solidFill>
                <a:schemeClr val="accent6">
                  <a:lumMod val="75000"/>
                </a:schemeClr>
              </a:solidFill>
            </c:spPr>
            <c:extLst>
              <c:ext xmlns:c16="http://schemas.microsoft.com/office/drawing/2014/chart" uri="{C3380CC4-5D6E-409C-BE32-E72D297353CC}">
                <c16:uniqueId val="{00000004-7685-48DF-9F4B-66682B1DD1C8}"/>
              </c:ext>
            </c:extLst>
          </c:dPt>
          <c:dPt>
            <c:idx val="2"/>
            <c:invertIfNegative val="0"/>
            <c:bubble3D val="0"/>
            <c:spPr>
              <a:solidFill>
                <a:schemeClr val="accent6">
                  <a:lumMod val="50000"/>
                </a:schemeClr>
              </a:solidFill>
            </c:spPr>
            <c:extLst>
              <c:ext xmlns:c16="http://schemas.microsoft.com/office/drawing/2014/chart" uri="{C3380CC4-5D6E-409C-BE32-E72D297353CC}">
                <c16:uniqueId val="{00000006-7685-48DF-9F4B-66682B1DD1C8}"/>
              </c:ext>
            </c:extLst>
          </c:dPt>
          <c:dPt>
            <c:idx val="3"/>
            <c:invertIfNegative val="0"/>
            <c:bubble3D val="0"/>
            <c:spPr>
              <a:solidFill>
                <a:schemeClr val="tx1"/>
              </a:solidFill>
            </c:spPr>
            <c:extLst>
              <c:ext xmlns:c16="http://schemas.microsoft.com/office/drawing/2014/chart" uri="{C3380CC4-5D6E-409C-BE32-E72D297353CC}">
                <c16:uniqueId val="{00000008-7685-48DF-9F4B-66682B1DD1C8}"/>
              </c:ext>
            </c:extLst>
          </c:dPt>
          <c:dPt>
            <c:idx val="5"/>
            <c:invertIfNegative val="0"/>
            <c:bubble3D val="0"/>
            <c:spPr>
              <a:solidFill>
                <a:srgbClr val="00B0F0"/>
              </a:solidFill>
            </c:spPr>
            <c:extLst>
              <c:ext xmlns:c16="http://schemas.microsoft.com/office/drawing/2014/chart" uri="{C3380CC4-5D6E-409C-BE32-E72D297353CC}">
                <c16:uniqueId val="{0000000A-7685-48DF-9F4B-66682B1DD1C8}"/>
              </c:ext>
            </c:extLst>
          </c:dPt>
          <c:dPt>
            <c:idx val="6"/>
            <c:invertIfNegative val="0"/>
            <c:bubble3D val="0"/>
            <c:spPr>
              <a:solidFill>
                <a:schemeClr val="tx1"/>
              </a:solidFill>
            </c:spPr>
            <c:extLst>
              <c:ext xmlns:c16="http://schemas.microsoft.com/office/drawing/2014/chart" uri="{C3380CC4-5D6E-409C-BE32-E72D297353CC}">
                <c16:uniqueId val="{0000000C-7685-48DF-9F4B-66682B1DD1C8}"/>
              </c:ext>
            </c:extLst>
          </c:dPt>
          <c:dPt>
            <c:idx val="7"/>
            <c:invertIfNegative val="0"/>
            <c:bubble3D val="0"/>
            <c:spPr>
              <a:solidFill>
                <a:srgbClr val="FF0000"/>
              </a:solidFill>
            </c:spPr>
            <c:extLst>
              <c:ext xmlns:c16="http://schemas.microsoft.com/office/drawing/2014/chart" uri="{C3380CC4-5D6E-409C-BE32-E72D297353CC}">
                <c16:uniqueId val="{0000000E-7685-48DF-9F4B-66682B1DD1C8}"/>
              </c:ext>
            </c:extLst>
          </c:dPt>
          <c:dPt>
            <c:idx val="8"/>
            <c:invertIfNegative val="0"/>
            <c:bubble3D val="0"/>
            <c:spPr>
              <a:solidFill>
                <a:srgbClr val="00B050"/>
              </a:solidFill>
            </c:spPr>
            <c:extLst>
              <c:ext xmlns:c16="http://schemas.microsoft.com/office/drawing/2014/chart" uri="{C3380CC4-5D6E-409C-BE32-E72D297353CC}">
                <c16:uniqueId val="{00000010-7685-48DF-9F4B-66682B1DD1C8}"/>
              </c:ext>
            </c:extLst>
          </c:dPt>
          <c:dPt>
            <c:idx val="9"/>
            <c:invertIfNegative val="0"/>
            <c:bubble3D val="0"/>
            <c:spPr>
              <a:solidFill>
                <a:schemeClr val="tx1"/>
              </a:solidFill>
            </c:spPr>
            <c:extLst>
              <c:ext xmlns:c16="http://schemas.microsoft.com/office/drawing/2014/chart" uri="{C3380CC4-5D6E-409C-BE32-E72D297353CC}">
                <c16:uniqueId val="{00000012-7685-48DF-9F4B-66682B1DD1C8}"/>
              </c:ext>
            </c:extLst>
          </c:dPt>
          <c:cat>
            <c:strRef>
              <c:f>'Solucion 2'!$C$407:$C$416</c:f>
              <c:strCache>
                <c:ptCount val="10"/>
                <c:pt idx="0">
                  <c:v>Aprovisionamiento Materias Primas</c:v>
                </c:pt>
                <c:pt idx="1">
                  <c:v>+ Productos en curso</c:v>
                </c:pt>
                <c:pt idx="2">
                  <c:v>+ Productos terminados</c:v>
                </c:pt>
                <c:pt idx="3">
                  <c:v>= CICLO DE PRODUCCION</c:v>
                </c:pt>
                <c:pt idx="5">
                  <c:v>+ Cobro a Clientes</c:v>
                </c:pt>
                <c:pt idx="6">
                  <c:v>= CICLO DE MADURACION</c:v>
                </c:pt>
                <c:pt idx="8">
                  <c:v>- Pago a Proveedores</c:v>
                </c:pt>
                <c:pt idx="9">
                  <c:v>= PERIODO MEDIO DE MADURACION</c:v>
                </c:pt>
              </c:strCache>
            </c:strRef>
          </c:cat>
          <c:val>
            <c:numRef>
              <c:f>'Solucion 2'!$D$407:$D$416</c:f>
              <c:numCache>
                <c:formatCode>_-* #,##0\ _€_-;\-* #,##0\ _€_-;_-* "-"??\ _€_-;_-@_-</c:formatCode>
                <c:ptCount val="10"/>
                <c:pt idx="0">
                  <c:v>187.13475768392405</c:v>
                </c:pt>
                <c:pt idx="1">
                  <c:v>53.676470588235297</c:v>
                </c:pt>
                <c:pt idx="2">
                  <c:v>23.464285714285715</c:v>
                </c:pt>
                <c:pt idx="3" formatCode="0">
                  <c:v>264.27551398644505</c:v>
                </c:pt>
                <c:pt idx="5">
                  <c:v>54.437810958631928</c:v>
                </c:pt>
                <c:pt idx="6" formatCode="0">
                  <c:v>318.71332494507698</c:v>
                </c:pt>
                <c:pt idx="8">
                  <c:v>79.058851144264608</c:v>
                </c:pt>
                <c:pt idx="9" formatCode="0">
                  <c:v>239.65447380081235</c:v>
                </c:pt>
              </c:numCache>
            </c:numRef>
          </c:val>
          <c:extLst>
            <c:ext xmlns:c16="http://schemas.microsoft.com/office/drawing/2014/chart" uri="{C3380CC4-5D6E-409C-BE32-E72D297353CC}">
              <c16:uniqueId val="{00000013-7685-48DF-9F4B-66682B1DD1C8}"/>
            </c:ext>
          </c:extLst>
        </c:ser>
        <c:dLbls>
          <c:showLegendKey val="0"/>
          <c:showVal val="0"/>
          <c:showCatName val="0"/>
          <c:showSerName val="0"/>
          <c:showPercent val="0"/>
          <c:showBubbleSize val="0"/>
        </c:dLbls>
        <c:gapWidth val="75"/>
        <c:overlap val="100"/>
        <c:axId val="285627520"/>
        <c:axId val="285629056"/>
      </c:barChart>
      <c:catAx>
        <c:axId val="285627520"/>
        <c:scaling>
          <c:orientation val="maxMin"/>
        </c:scaling>
        <c:delete val="0"/>
        <c:axPos val="l"/>
        <c:numFmt formatCode="General" sourceLinked="1"/>
        <c:majorTickMark val="none"/>
        <c:minorTickMark val="none"/>
        <c:tickLblPos val="nextTo"/>
        <c:crossAx val="285629056"/>
        <c:crosses val="autoZero"/>
        <c:auto val="1"/>
        <c:lblAlgn val="ctr"/>
        <c:lblOffset val="100"/>
        <c:noMultiLvlLbl val="0"/>
      </c:catAx>
      <c:valAx>
        <c:axId val="285629056"/>
        <c:scaling>
          <c:orientation val="minMax"/>
        </c:scaling>
        <c:delete val="0"/>
        <c:axPos val="t"/>
        <c:majorGridlines/>
        <c:numFmt formatCode="General" sourceLinked="1"/>
        <c:majorTickMark val="none"/>
        <c:minorTickMark val="none"/>
        <c:tickLblPos val="nextTo"/>
        <c:spPr>
          <a:ln w="9525">
            <a:noFill/>
          </a:ln>
        </c:spPr>
        <c:crossAx val="285627520"/>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2'!$C$517</c:f>
          <c:strCache>
            <c:ptCount val="1"/>
            <c:pt idx="0">
              <c:v>Reparto del valor añadido Empresa</c:v>
            </c:pt>
          </c:strCache>
        </c:strRef>
      </c:tx>
      <c:overlay val="0"/>
    </c:title>
    <c:autoTitleDeleted val="0"/>
    <c:plotArea>
      <c:layout/>
      <c:pieChart>
        <c:varyColors val="1"/>
        <c:ser>
          <c:idx val="0"/>
          <c:order val="0"/>
          <c:explosion val="25"/>
          <c:dPt>
            <c:idx val="0"/>
            <c:bubble3D val="0"/>
            <c:extLst>
              <c:ext xmlns:c16="http://schemas.microsoft.com/office/drawing/2014/chart" uri="{C3380CC4-5D6E-409C-BE32-E72D297353CC}">
                <c16:uniqueId val="{00000000-8283-45C6-B4DC-037F6A5DFB47}"/>
              </c:ext>
            </c:extLst>
          </c:dPt>
          <c:dPt>
            <c:idx val="1"/>
            <c:bubble3D val="0"/>
            <c:extLst>
              <c:ext xmlns:c16="http://schemas.microsoft.com/office/drawing/2014/chart" uri="{C3380CC4-5D6E-409C-BE32-E72D297353CC}">
                <c16:uniqueId val="{00000001-8283-45C6-B4DC-037F6A5DFB47}"/>
              </c:ext>
            </c:extLst>
          </c:dPt>
          <c:dPt>
            <c:idx val="2"/>
            <c:bubble3D val="0"/>
            <c:extLst>
              <c:ext xmlns:c16="http://schemas.microsoft.com/office/drawing/2014/chart" uri="{C3380CC4-5D6E-409C-BE32-E72D297353CC}">
                <c16:uniqueId val="{00000002-8283-45C6-B4DC-037F6A5DFB47}"/>
              </c:ext>
            </c:extLst>
          </c:dPt>
          <c:dPt>
            <c:idx val="3"/>
            <c:bubble3D val="0"/>
            <c:extLst>
              <c:ext xmlns:c16="http://schemas.microsoft.com/office/drawing/2014/chart" uri="{C3380CC4-5D6E-409C-BE32-E72D297353CC}">
                <c16:uniqueId val="{00000003-8283-45C6-B4DC-037F6A5DFB47}"/>
              </c:ext>
            </c:extLst>
          </c:dPt>
          <c:dPt>
            <c:idx val="4"/>
            <c:bubble3D val="0"/>
            <c:extLst>
              <c:ext xmlns:c16="http://schemas.microsoft.com/office/drawing/2014/chart" uri="{C3380CC4-5D6E-409C-BE32-E72D297353CC}">
                <c16:uniqueId val="{00000004-8283-45C6-B4DC-037F6A5DFB4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'Solucion 2'!$C$519:$C$523</c:f>
              <c:strCache>
                <c:ptCount val="5"/>
                <c:pt idx="0">
                  <c:v> Remuneración al Trabajo</c:v>
                </c:pt>
                <c:pt idx="1">
                  <c:v>Remuneración al Capital Propio</c:v>
                </c:pt>
                <c:pt idx="2">
                  <c:v>Remuneración al Capital Ajeno</c:v>
                </c:pt>
                <c:pt idx="3">
                  <c:v> Participación del Estado</c:v>
                </c:pt>
                <c:pt idx="4">
                  <c:v>Mantenimiento y Expansión de la Empresa</c:v>
                </c:pt>
              </c:strCache>
            </c:strRef>
          </c:cat>
          <c:val>
            <c:numRef>
              <c:f>'Solucion 2'!$H$519:$H$523</c:f>
              <c:numCache>
                <c:formatCode>#,##0\ "€"</c:formatCode>
                <c:ptCount val="5"/>
                <c:pt idx="0">
                  <c:v>137655</c:v>
                </c:pt>
                <c:pt idx="1">
                  <c:v>4440.7250000000004</c:v>
                </c:pt>
                <c:pt idx="2">
                  <c:v>9160</c:v>
                </c:pt>
                <c:pt idx="3">
                  <c:v>1184.0999999999999</c:v>
                </c:pt>
                <c:pt idx="4">
                  <c:v>50003.175000000003</c:v>
                </c:pt>
              </c:numCache>
            </c:numRef>
          </c:val>
          <c:extLst>
            <c:ext xmlns:c16="http://schemas.microsoft.com/office/drawing/2014/chart" uri="{C3380CC4-5D6E-409C-BE32-E72D297353CC}">
              <c16:uniqueId val="{00000005-8283-45C6-B4DC-037F6A5DFB4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2'!$C$525</c:f>
          <c:strCache>
            <c:ptCount val="1"/>
            <c:pt idx="0">
              <c:v>Reparto del valor añadido Sector</c:v>
            </c:pt>
          </c:strCache>
        </c:strRef>
      </c:tx>
      <c:overlay val="0"/>
    </c:title>
    <c:autoTitleDeleted val="0"/>
    <c:plotArea>
      <c:layout/>
      <c:pieChart>
        <c:varyColors val="1"/>
        <c:ser>
          <c:idx val="0"/>
          <c:order val="0"/>
          <c:explosion val="25"/>
          <c:dPt>
            <c:idx val="0"/>
            <c:bubble3D val="0"/>
            <c:extLst>
              <c:ext xmlns:c16="http://schemas.microsoft.com/office/drawing/2014/chart" uri="{C3380CC4-5D6E-409C-BE32-E72D297353CC}">
                <c16:uniqueId val="{00000000-B44F-4205-ADFF-45C8CCDA97B6}"/>
              </c:ext>
            </c:extLst>
          </c:dPt>
          <c:dPt>
            <c:idx val="1"/>
            <c:bubble3D val="0"/>
            <c:extLst>
              <c:ext xmlns:c16="http://schemas.microsoft.com/office/drawing/2014/chart" uri="{C3380CC4-5D6E-409C-BE32-E72D297353CC}">
                <c16:uniqueId val="{00000001-B44F-4205-ADFF-45C8CCDA97B6}"/>
              </c:ext>
            </c:extLst>
          </c:dPt>
          <c:dPt>
            <c:idx val="2"/>
            <c:bubble3D val="0"/>
            <c:extLst>
              <c:ext xmlns:c16="http://schemas.microsoft.com/office/drawing/2014/chart" uri="{C3380CC4-5D6E-409C-BE32-E72D297353CC}">
                <c16:uniqueId val="{00000002-B44F-4205-ADFF-45C8CCDA97B6}"/>
              </c:ext>
            </c:extLst>
          </c:dPt>
          <c:dPt>
            <c:idx val="3"/>
            <c:bubble3D val="0"/>
            <c:extLst>
              <c:ext xmlns:c16="http://schemas.microsoft.com/office/drawing/2014/chart" uri="{C3380CC4-5D6E-409C-BE32-E72D297353CC}">
                <c16:uniqueId val="{00000003-B44F-4205-ADFF-45C8CCDA97B6}"/>
              </c:ext>
            </c:extLst>
          </c:dPt>
          <c:dPt>
            <c:idx val="4"/>
            <c:bubble3D val="0"/>
            <c:extLst>
              <c:ext xmlns:c16="http://schemas.microsoft.com/office/drawing/2014/chart" uri="{C3380CC4-5D6E-409C-BE32-E72D297353CC}">
                <c16:uniqueId val="{00000004-B44F-4205-ADFF-45C8CCDA97B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'Solucion 2'!$C$527:$C$531</c:f>
              <c:strCache>
                <c:ptCount val="5"/>
                <c:pt idx="0">
                  <c:v> Remuneración al Trabajo</c:v>
                </c:pt>
                <c:pt idx="1">
                  <c:v>Remuneración al Capital Propio</c:v>
                </c:pt>
                <c:pt idx="2">
                  <c:v>Remuneración al Capital Ajeno</c:v>
                </c:pt>
                <c:pt idx="3">
                  <c:v> Participación del Estado</c:v>
                </c:pt>
                <c:pt idx="4">
                  <c:v>Mantenimiento y Expansión de la Empresa</c:v>
                </c:pt>
              </c:strCache>
            </c:strRef>
          </c:cat>
          <c:val>
            <c:numRef>
              <c:f>'Solucion 2'!$H$527:$H$531</c:f>
              <c:numCache>
                <c:formatCode>#,##0\ "€"</c:formatCode>
                <c:ptCount val="5"/>
                <c:pt idx="0">
                  <c:v>8598042</c:v>
                </c:pt>
                <c:pt idx="1">
                  <c:v>1096025</c:v>
                </c:pt>
                <c:pt idx="2">
                  <c:v>680122</c:v>
                </c:pt>
                <c:pt idx="3">
                  <c:v>451952</c:v>
                </c:pt>
                <c:pt idx="4">
                  <c:v>2300631</c:v>
                </c:pt>
              </c:numCache>
            </c:numRef>
          </c:val>
          <c:extLst>
            <c:ext xmlns:c16="http://schemas.microsoft.com/office/drawing/2014/chart" uri="{C3380CC4-5D6E-409C-BE32-E72D297353CC}">
              <c16:uniqueId val="{00000005-B44F-4205-ADFF-45C8CCDA97B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Evolución del activo</a:t>
            </a:r>
          </a:p>
        </c:rich>
      </c:tx>
      <c:overlay val="0"/>
    </c:title>
    <c:autoTitleDeleted val="0"/>
    <c:plotArea>
      <c:layout/>
      <c:barChart>
        <c:barDir val="col"/>
        <c:grouping val="percentStacked"/>
        <c:varyColors val="0"/>
        <c:ser>
          <c:idx val="0"/>
          <c:order val="0"/>
          <c:tx>
            <c:strRef>
              <c:f>'Enunciado 2'!$C$43</c:f>
              <c:strCache>
                <c:ptCount val="1"/>
                <c:pt idx="0">
                  <c:v>A) ACTIVO NO CORRIENTE</c:v>
                </c:pt>
              </c:strCache>
            </c:strRef>
          </c:tx>
          <c:invertIfNegative val="0"/>
          <c:cat>
            <c:numRef>
              <c:f>'Enunciado 2'!$D$42:$I$42</c:f>
              <c:numCache>
                <c:formatCode>General</c:formatCode>
                <c:ptCount val="6"/>
                <c:pt idx="0">
                  <c:v>2020</c:v>
                </c:pt>
                <c:pt idx="1">
                  <c:v>2021</c:v>
                </c:pt>
                <c:pt idx="2">
                  <c:v>2022</c:v>
                </c:pt>
                <c:pt idx="3">
                  <c:v>2023</c:v>
                </c:pt>
                <c:pt idx="4">
                  <c:v>2024</c:v>
                </c:pt>
                <c:pt idx="5">
                  <c:v>2025</c:v>
                </c:pt>
              </c:numCache>
            </c:numRef>
          </c:cat>
          <c:val>
            <c:numRef>
              <c:f>'Enunciado 2'!$D$43:$I$43</c:f>
              <c:numCache>
                <c:formatCode>#,##0_ ;[Red]\-#,##0\ </c:formatCode>
                <c:ptCount val="6"/>
              </c:numCache>
            </c:numRef>
          </c:val>
          <c:extLst>
            <c:ext xmlns:c16="http://schemas.microsoft.com/office/drawing/2014/chart" uri="{C3380CC4-5D6E-409C-BE32-E72D297353CC}">
              <c16:uniqueId val="{00000000-1689-4673-9C4D-EDC5A266F89E}"/>
            </c:ext>
          </c:extLst>
        </c:ser>
        <c:ser>
          <c:idx val="1"/>
          <c:order val="1"/>
          <c:tx>
            <c:strRef>
              <c:f>'Enunciado 2'!$C$50</c:f>
              <c:strCache>
                <c:ptCount val="1"/>
                <c:pt idx="0">
                  <c:v>B) ACTIVO CORRIENTE</c:v>
                </c:pt>
              </c:strCache>
            </c:strRef>
          </c:tx>
          <c:invertIfNegative val="0"/>
          <c:cat>
            <c:numRef>
              <c:f>'Enunciado 2'!$D$42:$I$42</c:f>
              <c:numCache>
                <c:formatCode>General</c:formatCode>
                <c:ptCount val="6"/>
                <c:pt idx="0">
                  <c:v>2020</c:v>
                </c:pt>
                <c:pt idx="1">
                  <c:v>2021</c:v>
                </c:pt>
                <c:pt idx="2">
                  <c:v>2022</c:v>
                </c:pt>
                <c:pt idx="3">
                  <c:v>2023</c:v>
                </c:pt>
                <c:pt idx="4">
                  <c:v>2024</c:v>
                </c:pt>
                <c:pt idx="5">
                  <c:v>2025</c:v>
                </c:pt>
              </c:numCache>
            </c:numRef>
          </c:cat>
          <c:val>
            <c:numRef>
              <c:f>'Enunciado 2'!$D$50:$I$50</c:f>
              <c:numCache>
                <c:formatCode>#,##0_ ;[Red]\-#,##0\ </c:formatCode>
                <c:ptCount val="6"/>
                <c:pt idx="0">
                  <c:v>123786</c:v>
                </c:pt>
                <c:pt idx="1">
                  <c:v>174488</c:v>
                </c:pt>
                <c:pt idx="2">
                  <c:v>229346</c:v>
                </c:pt>
                <c:pt idx="3">
                  <c:v>327816</c:v>
                </c:pt>
                <c:pt idx="4">
                  <c:v>359337</c:v>
                </c:pt>
              </c:numCache>
            </c:numRef>
          </c:val>
          <c:extLst>
            <c:ext xmlns:c16="http://schemas.microsoft.com/office/drawing/2014/chart" uri="{C3380CC4-5D6E-409C-BE32-E72D297353CC}">
              <c16:uniqueId val="{00000001-1689-4673-9C4D-EDC5A266F89E}"/>
            </c:ext>
          </c:extLst>
        </c:ser>
        <c:dLbls>
          <c:showLegendKey val="0"/>
          <c:showVal val="0"/>
          <c:showCatName val="0"/>
          <c:showSerName val="0"/>
          <c:showPercent val="0"/>
          <c:showBubbleSize val="0"/>
        </c:dLbls>
        <c:gapWidth val="150"/>
        <c:overlap val="100"/>
        <c:axId val="285358720"/>
        <c:axId val="285364608"/>
      </c:barChart>
      <c:catAx>
        <c:axId val="285358720"/>
        <c:scaling>
          <c:orientation val="minMax"/>
        </c:scaling>
        <c:delete val="0"/>
        <c:axPos val="b"/>
        <c:numFmt formatCode="General" sourceLinked="1"/>
        <c:majorTickMark val="out"/>
        <c:minorTickMark val="none"/>
        <c:tickLblPos val="nextTo"/>
        <c:crossAx val="285364608"/>
        <c:crosses val="autoZero"/>
        <c:auto val="1"/>
        <c:lblAlgn val="ctr"/>
        <c:lblOffset val="100"/>
        <c:noMultiLvlLbl val="0"/>
      </c:catAx>
      <c:valAx>
        <c:axId val="285364608"/>
        <c:scaling>
          <c:orientation val="minMax"/>
        </c:scaling>
        <c:delete val="0"/>
        <c:axPos val="l"/>
        <c:majorGridlines/>
        <c:numFmt formatCode="0%" sourceLinked="1"/>
        <c:majorTickMark val="out"/>
        <c:minorTickMark val="none"/>
        <c:tickLblPos val="nextTo"/>
        <c:crossAx val="2853587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2'!$C$429</c:f>
          <c:strCache>
            <c:ptCount val="1"/>
            <c:pt idx="0">
              <c:v>Ratio de liquidez inmediata</c:v>
            </c:pt>
          </c:strCache>
        </c:strRef>
      </c:tx>
      <c:overlay val="0"/>
    </c:title>
    <c:autoTitleDeleted val="0"/>
    <c:plotArea>
      <c:layout/>
      <c:lineChart>
        <c:grouping val="standard"/>
        <c:varyColors val="0"/>
        <c:ser>
          <c:idx val="0"/>
          <c:order val="0"/>
          <c:tx>
            <c:strRef>
              <c:f>'Solucion 2'!$C$430</c:f>
              <c:strCache>
                <c:ptCount val="1"/>
                <c:pt idx="0">
                  <c:v>Empresa</c:v>
                </c:pt>
              </c:strCache>
            </c:strRef>
          </c:tx>
          <c:marker>
            <c:symbol val="none"/>
          </c:marker>
          <c:cat>
            <c:numRef>
              <c:f>'Solucion 2'!$D$429:$I$429</c:f>
              <c:numCache>
                <c:formatCode>General</c:formatCode>
                <c:ptCount val="6"/>
                <c:pt idx="0">
                  <c:v>2020</c:v>
                </c:pt>
                <c:pt idx="1">
                  <c:v>2021</c:v>
                </c:pt>
                <c:pt idx="2">
                  <c:v>2022</c:v>
                </c:pt>
                <c:pt idx="3">
                  <c:v>2023</c:v>
                </c:pt>
                <c:pt idx="4">
                  <c:v>2024</c:v>
                </c:pt>
                <c:pt idx="5">
                  <c:v>2025</c:v>
                </c:pt>
              </c:numCache>
            </c:numRef>
          </c:cat>
          <c:val>
            <c:numRef>
              <c:f>'Solucion 2'!$D$430:$I$430</c:f>
              <c:numCache>
                <c:formatCode>#,##0.0000_ ;[Red]\-#,##0.0000\ </c:formatCode>
                <c:ptCount val="6"/>
                <c:pt idx="0">
                  <c:v>0</c:v>
                </c:pt>
                <c:pt idx="1">
                  <c:v>-4.4933117055263237E-6</c:v>
                </c:pt>
                <c:pt idx="2">
                  <c:v>0</c:v>
                </c:pt>
                <c:pt idx="3">
                  <c:v>0</c:v>
                </c:pt>
                <c:pt idx="4">
                  <c:v>1.264627011214042E-3</c:v>
                </c:pt>
                <c:pt idx="5">
                  <c:v>1.0121509401417317E-3</c:v>
                </c:pt>
              </c:numCache>
            </c:numRef>
          </c:val>
          <c:smooth val="0"/>
          <c:extLst>
            <c:ext xmlns:c16="http://schemas.microsoft.com/office/drawing/2014/chart" uri="{C3380CC4-5D6E-409C-BE32-E72D297353CC}">
              <c16:uniqueId val="{00000000-62FA-4293-A9FA-418B54D4763D}"/>
            </c:ext>
          </c:extLst>
        </c:ser>
        <c:ser>
          <c:idx val="1"/>
          <c:order val="1"/>
          <c:tx>
            <c:strRef>
              <c:f>'Solucion 2'!$C$431</c:f>
              <c:strCache>
                <c:ptCount val="1"/>
                <c:pt idx="0">
                  <c:v>Sector</c:v>
                </c:pt>
              </c:strCache>
            </c:strRef>
          </c:tx>
          <c:marker>
            <c:symbol val="none"/>
          </c:marker>
          <c:cat>
            <c:numRef>
              <c:f>'Solucion 2'!$D$429:$I$429</c:f>
              <c:numCache>
                <c:formatCode>General</c:formatCode>
                <c:ptCount val="6"/>
                <c:pt idx="0">
                  <c:v>2020</c:v>
                </c:pt>
                <c:pt idx="1">
                  <c:v>2021</c:v>
                </c:pt>
                <c:pt idx="2">
                  <c:v>2022</c:v>
                </c:pt>
                <c:pt idx="3">
                  <c:v>2023</c:v>
                </c:pt>
                <c:pt idx="4">
                  <c:v>2024</c:v>
                </c:pt>
                <c:pt idx="5">
                  <c:v>2025</c:v>
                </c:pt>
              </c:numCache>
            </c:numRef>
          </c:cat>
          <c:val>
            <c:numRef>
              <c:f>'Solucion 2'!$D$431:$I$431</c:f>
              <c:numCache>
                <c:formatCode>#,##0.0000_ ;[Red]\-#,##0.0000\ </c:formatCode>
                <c:ptCount val="6"/>
                <c:pt idx="0">
                  <c:v>8.3684701820745389E-2</c:v>
                </c:pt>
                <c:pt idx="1">
                  <c:v>0.10218966849394118</c:v>
                </c:pt>
                <c:pt idx="2">
                  <c:v>8.0801971624251123E-2</c:v>
                </c:pt>
                <c:pt idx="3">
                  <c:v>0.11063279763389575</c:v>
                </c:pt>
                <c:pt idx="4">
                  <c:v>0.1284278241987733</c:v>
                </c:pt>
                <c:pt idx="5">
                  <c:v>0.13052620492312172</c:v>
                </c:pt>
              </c:numCache>
            </c:numRef>
          </c:val>
          <c:smooth val="0"/>
          <c:extLst>
            <c:ext xmlns:c16="http://schemas.microsoft.com/office/drawing/2014/chart" uri="{C3380CC4-5D6E-409C-BE32-E72D297353CC}">
              <c16:uniqueId val="{00000001-62FA-4293-A9FA-418B54D4763D}"/>
            </c:ext>
          </c:extLst>
        </c:ser>
        <c:dLbls>
          <c:showLegendKey val="0"/>
          <c:showVal val="0"/>
          <c:showCatName val="0"/>
          <c:showSerName val="0"/>
          <c:showPercent val="0"/>
          <c:showBubbleSize val="0"/>
        </c:dLbls>
        <c:smooth val="0"/>
        <c:axId val="285770112"/>
        <c:axId val="285771648"/>
      </c:lineChart>
      <c:catAx>
        <c:axId val="285770112"/>
        <c:scaling>
          <c:orientation val="minMax"/>
        </c:scaling>
        <c:delete val="0"/>
        <c:axPos val="b"/>
        <c:numFmt formatCode="General" sourceLinked="1"/>
        <c:majorTickMark val="none"/>
        <c:minorTickMark val="none"/>
        <c:tickLblPos val="nextTo"/>
        <c:crossAx val="285771648"/>
        <c:crosses val="autoZero"/>
        <c:auto val="1"/>
        <c:lblAlgn val="ctr"/>
        <c:lblOffset val="100"/>
        <c:noMultiLvlLbl val="0"/>
      </c:catAx>
      <c:valAx>
        <c:axId val="285771648"/>
        <c:scaling>
          <c:orientation val="minMax"/>
        </c:scaling>
        <c:delete val="0"/>
        <c:axPos val="l"/>
        <c:majorGridlines/>
        <c:numFmt formatCode="#,##0.0000_ ;[Red]\-#,##0.0000\ " sourceLinked="1"/>
        <c:majorTickMark val="none"/>
        <c:minorTickMark val="none"/>
        <c:tickLblPos val="nextTo"/>
        <c:crossAx val="285770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'Solucion 2'!$C$481</c:f>
          <c:strCache>
            <c:ptCount val="1"/>
            <c:pt idx="0">
              <c:v>Remuneración vinculada a productividad</c:v>
            </c:pt>
          </c:strCache>
        </c:strRef>
      </c:tx>
      <c:overlay val="0"/>
    </c:title>
    <c:autoTitleDeleted val="0"/>
    <c:plotArea>
      <c:layout/>
      <c:lineChart>
        <c:grouping val="standard"/>
        <c:varyColors val="0"/>
        <c:ser>
          <c:idx val="0"/>
          <c:order val="0"/>
          <c:tx>
            <c:strRef>
              <c:f>'Solucion 2'!$C$482</c:f>
              <c:strCache>
                <c:ptCount val="1"/>
                <c:pt idx="0">
                  <c:v>Porcentaje del sueldo remuneración variable</c:v>
                </c:pt>
              </c:strCache>
            </c:strRef>
          </c:tx>
          <c:cat>
            <c:numRef>
              <c:f>'Solucion 2'!$D$481:$I$481</c:f>
              <c:numCache>
                <c:formatCode>General</c:formatCode>
                <c:ptCount val="6"/>
                <c:pt idx="0">
                  <c:v>2020</c:v>
                </c:pt>
                <c:pt idx="1">
                  <c:v>2021</c:v>
                </c:pt>
                <c:pt idx="2">
                  <c:v>2022</c:v>
                </c:pt>
                <c:pt idx="3">
                  <c:v>2023</c:v>
                </c:pt>
                <c:pt idx="4">
                  <c:v>2024</c:v>
                </c:pt>
                <c:pt idx="5">
                  <c:v>2025</c:v>
                </c:pt>
              </c:numCache>
            </c:numRef>
          </c:cat>
          <c:val>
            <c:numRef>
              <c:f>'Solucion 2'!$D$482:$I$482</c:f>
              <c:numCache>
                <c:formatCode>0%</c:formatCode>
                <c:ptCount val="6"/>
                <c:pt idx="0">
                  <c:v>0.25</c:v>
                </c:pt>
                <c:pt idx="1">
                  <c:v>0.3</c:v>
                </c:pt>
                <c:pt idx="2">
                  <c:v>0.35</c:v>
                </c:pt>
                <c:pt idx="3">
                  <c:v>0.3</c:v>
                </c:pt>
                <c:pt idx="4">
                  <c:v>0.25</c:v>
                </c:pt>
                <c:pt idx="5">
                  <c:v>0.28999999999999998</c:v>
                </c:pt>
              </c:numCache>
            </c:numRef>
          </c:val>
          <c:smooth val="0"/>
          <c:extLst>
            <c:ext xmlns:c16="http://schemas.microsoft.com/office/drawing/2014/chart" uri="{C3380CC4-5D6E-409C-BE32-E72D297353CC}">
              <c16:uniqueId val="{00000000-59FA-4600-8C87-895004914BD5}"/>
            </c:ext>
          </c:extLst>
        </c:ser>
        <c:ser>
          <c:idx val="1"/>
          <c:order val="1"/>
          <c:tx>
            <c:strRef>
              <c:f>'Solucion 2'!$C$483</c:f>
              <c:strCache>
                <c:ptCount val="1"/>
                <c:pt idx="0">
                  <c:v>Porcentaje del sueldo productividad grupal</c:v>
                </c:pt>
              </c:strCache>
            </c:strRef>
          </c:tx>
          <c:cat>
            <c:numRef>
              <c:f>'Solucion 2'!$D$481:$I$481</c:f>
              <c:numCache>
                <c:formatCode>General</c:formatCode>
                <c:ptCount val="6"/>
                <c:pt idx="0">
                  <c:v>2020</c:v>
                </c:pt>
                <c:pt idx="1">
                  <c:v>2021</c:v>
                </c:pt>
                <c:pt idx="2">
                  <c:v>2022</c:v>
                </c:pt>
                <c:pt idx="3">
                  <c:v>2023</c:v>
                </c:pt>
                <c:pt idx="4">
                  <c:v>2024</c:v>
                </c:pt>
                <c:pt idx="5">
                  <c:v>2025</c:v>
                </c:pt>
              </c:numCache>
            </c:numRef>
          </c:cat>
          <c:val>
            <c:numRef>
              <c:f>'Solucion 2'!$D$483:$I$483</c:f>
              <c:numCache>
                <c:formatCode>0%</c:formatCode>
                <c:ptCount val="6"/>
                <c:pt idx="0">
                  <c:v>0.2</c:v>
                </c:pt>
                <c:pt idx="1">
                  <c:v>0.25</c:v>
                </c:pt>
                <c:pt idx="2">
                  <c:v>0.27</c:v>
                </c:pt>
                <c:pt idx="3">
                  <c:v>0.25</c:v>
                </c:pt>
                <c:pt idx="4">
                  <c:v>0.27</c:v>
                </c:pt>
                <c:pt idx="5">
                  <c:v>0.2900000000000027</c:v>
                </c:pt>
              </c:numCache>
            </c:numRef>
          </c:val>
          <c:smooth val="0"/>
          <c:extLst>
            <c:ext xmlns:c16="http://schemas.microsoft.com/office/drawing/2014/chart" uri="{C3380CC4-5D6E-409C-BE32-E72D297353CC}">
              <c16:uniqueId val="{00000001-59FA-4600-8C87-895004914BD5}"/>
            </c:ext>
          </c:extLst>
        </c:ser>
        <c:dLbls>
          <c:showLegendKey val="0"/>
          <c:showVal val="0"/>
          <c:showCatName val="0"/>
          <c:showSerName val="0"/>
          <c:showPercent val="0"/>
          <c:showBubbleSize val="0"/>
        </c:dLbls>
        <c:marker val="1"/>
        <c:smooth val="0"/>
        <c:axId val="227619584"/>
        <c:axId val="227621120"/>
      </c:lineChart>
      <c:catAx>
        <c:axId val="227619584"/>
        <c:scaling>
          <c:orientation val="minMax"/>
        </c:scaling>
        <c:delete val="0"/>
        <c:axPos val="b"/>
        <c:numFmt formatCode="General" sourceLinked="1"/>
        <c:majorTickMark val="out"/>
        <c:minorTickMark val="none"/>
        <c:tickLblPos val="nextTo"/>
        <c:crossAx val="227621120"/>
        <c:crosses val="autoZero"/>
        <c:auto val="1"/>
        <c:lblAlgn val="ctr"/>
        <c:lblOffset val="100"/>
        <c:noMultiLvlLbl val="0"/>
      </c:catAx>
      <c:valAx>
        <c:axId val="227621120"/>
        <c:scaling>
          <c:orientation val="minMax"/>
        </c:scaling>
        <c:delete val="0"/>
        <c:axPos val="l"/>
        <c:majorGridlines/>
        <c:numFmt formatCode="0%" sourceLinked="1"/>
        <c:majorTickMark val="out"/>
        <c:minorTickMark val="none"/>
        <c:tickLblPos val="nextTo"/>
        <c:crossAx val="2276195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Evolución del pasivo</a:t>
            </a:r>
          </a:p>
        </c:rich>
      </c:tx>
      <c:overlay val="0"/>
    </c:title>
    <c:autoTitleDeleted val="0"/>
    <c:plotArea>
      <c:layout/>
      <c:barChart>
        <c:barDir val="col"/>
        <c:grouping val="percentStacked"/>
        <c:varyColors val="0"/>
        <c:ser>
          <c:idx val="0"/>
          <c:order val="0"/>
          <c:tx>
            <c:strRef>
              <c:f>'Enunciado 2'!$C$60</c:f>
              <c:strCache>
                <c:ptCount val="1"/>
                <c:pt idx="0">
                  <c:v>A) PATRIMONIO NETO</c:v>
                </c:pt>
              </c:strCache>
            </c:strRef>
          </c:tx>
          <c:invertIfNegative val="0"/>
          <c:cat>
            <c:numRef>
              <c:f>'Enunciado 2'!$D$59:$I$59</c:f>
              <c:numCache>
                <c:formatCode>General</c:formatCode>
                <c:ptCount val="6"/>
                <c:pt idx="0">
                  <c:v>2020</c:v>
                </c:pt>
                <c:pt idx="1">
                  <c:v>2021</c:v>
                </c:pt>
                <c:pt idx="2">
                  <c:v>2022</c:v>
                </c:pt>
                <c:pt idx="3">
                  <c:v>2023</c:v>
                </c:pt>
                <c:pt idx="4">
                  <c:v>2024</c:v>
                </c:pt>
                <c:pt idx="5">
                  <c:v>2025</c:v>
                </c:pt>
              </c:numCache>
            </c:numRef>
          </c:cat>
          <c:val>
            <c:numRef>
              <c:f>'Enunciado 2'!$D$60:$I$60</c:f>
              <c:numCache>
                <c:formatCode>#,##0_ ;[Red]\-#,##0\ </c:formatCode>
                <c:ptCount val="6"/>
                <c:pt idx="0">
                  <c:v>13582</c:v>
                </c:pt>
                <c:pt idx="1">
                  <c:v>38776</c:v>
                </c:pt>
                <c:pt idx="2">
                  <c:v>140122</c:v>
                </c:pt>
                <c:pt idx="3">
                  <c:v>188010</c:v>
                </c:pt>
                <c:pt idx="4">
                  <c:v>202995</c:v>
                </c:pt>
                <c:pt idx="5">
                  <c:v>275115</c:v>
                </c:pt>
              </c:numCache>
            </c:numRef>
          </c:val>
          <c:extLst>
            <c:ext xmlns:c16="http://schemas.microsoft.com/office/drawing/2014/chart" uri="{C3380CC4-5D6E-409C-BE32-E72D297353CC}">
              <c16:uniqueId val="{00000000-3119-4803-A35C-573E324460F1}"/>
            </c:ext>
          </c:extLst>
        </c:ser>
        <c:ser>
          <c:idx val="1"/>
          <c:order val="1"/>
          <c:tx>
            <c:strRef>
              <c:f>'Enunciado 2'!$C$73</c:f>
              <c:strCache>
                <c:ptCount val="1"/>
                <c:pt idx="0">
                  <c:v>B) PASIVO NO CORRIENTE</c:v>
                </c:pt>
              </c:strCache>
            </c:strRef>
          </c:tx>
          <c:invertIfNegative val="0"/>
          <c:cat>
            <c:numRef>
              <c:f>'Enunciado 2'!$D$59:$I$59</c:f>
              <c:numCache>
                <c:formatCode>General</c:formatCode>
                <c:ptCount val="6"/>
                <c:pt idx="0">
                  <c:v>2020</c:v>
                </c:pt>
                <c:pt idx="1">
                  <c:v>2021</c:v>
                </c:pt>
                <c:pt idx="2">
                  <c:v>2022</c:v>
                </c:pt>
                <c:pt idx="3">
                  <c:v>2023</c:v>
                </c:pt>
                <c:pt idx="4">
                  <c:v>2024</c:v>
                </c:pt>
                <c:pt idx="5">
                  <c:v>2025</c:v>
                </c:pt>
              </c:numCache>
            </c:numRef>
          </c:cat>
          <c:val>
            <c:numRef>
              <c:f>'Enunciado 2'!$D$73:$I$73</c:f>
              <c:numCache>
                <c:formatCode>#,##0_ ;[Red]\-#,##0\ </c:formatCode>
                <c:ptCount val="6"/>
                <c:pt idx="0">
                  <c:v>0</c:v>
                </c:pt>
                <c:pt idx="1">
                  <c:v>22740</c:v>
                </c:pt>
                <c:pt idx="2">
                  <c:v>18933</c:v>
                </c:pt>
                <c:pt idx="3">
                  <c:v>30017</c:v>
                </c:pt>
                <c:pt idx="4">
                  <c:v>14917</c:v>
                </c:pt>
                <c:pt idx="5">
                  <c:v>28454.700000000186</c:v>
                </c:pt>
              </c:numCache>
            </c:numRef>
          </c:val>
          <c:extLst>
            <c:ext xmlns:c16="http://schemas.microsoft.com/office/drawing/2014/chart" uri="{C3380CC4-5D6E-409C-BE32-E72D297353CC}">
              <c16:uniqueId val="{00000001-3119-4803-A35C-573E324460F1}"/>
            </c:ext>
          </c:extLst>
        </c:ser>
        <c:ser>
          <c:idx val="2"/>
          <c:order val="2"/>
          <c:tx>
            <c:strRef>
              <c:f>'Enunciado 2'!$C$79</c:f>
              <c:strCache>
                <c:ptCount val="1"/>
                <c:pt idx="0">
                  <c:v>C) PASIVO CORRIENTE</c:v>
                </c:pt>
              </c:strCache>
            </c:strRef>
          </c:tx>
          <c:invertIfNegative val="0"/>
          <c:cat>
            <c:numRef>
              <c:f>'Enunciado 2'!$D$59:$I$59</c:f>
              <c:numCache>
                <c:formatCode>General</c:formatCode>
                <c:ptCount val="6"/>
                <c:pt idx="0">
                  <c:v>2020</c:v>
                </c:pt>
                <c:pt idx="1">
                  <c:v>2021</c:v>
                </c:pt>
                <c:pt idx="2">
                  <c:v>2022</c:v>
                </c:pt>
                <c:pt idx="3">
                  <c:v>2023</c:v>
                </c:pt>
                <c:pt idx="4">
                  <c:v>2024</c:v>
                </c:pt>
                <c:pt idx="5">
                  <c:v>2025</c:v>
                </c:pt>
              </c:numCache>
            </c:numRef>
          </c:cat>
          <c:val>
            <c:numRef>
              <c:f>'Enunciado 2'!$D$79:$I$79</c:f>
              <c:numCache>
                <c:formatCode>#,##0_ ;[Red]\-#,##0\ </c:formatCode>
                <c:ptCount val="6"/>
                <c:pt idx="0">
                  <c:v>190108</c:v>
                </c:pt>
                <c:pt idx="1">
                  <c:v>222553</c:v>
                </c:pt>
                <c:pt idx="2">
                  <c:v>189489</c:v>
                </c:pt>
                <c:pt idx="3">
                  <c:v>246194</c:v>
                </c:pt>
                <c:pt idx="4">
                  <c:v>262528</c:v>
                </c:pt>
                <c:pt idx="5">
                  <c:v>272718.70000000298</c:v>
                </c:pt>
              </c:numCache>
            </c:numRef>
          </c:val>
          <c:extLst>
            <c:ext xmlns:c16="http://schemas.microsoft.com/office/drawing/2014/chart" uri="{C3380CC4-5D6E-409C-BE32-E72D297353CC}">
              <c16:uniqueId val="{00000002-3119-4803-A35C-573E324460F1}"/>
            </c:ext>
          </c:extLst>
        </c:ser>
        <c:dLbls>
          <c:showLegendKey val="0"/>
          <c:showVal val="0"/>
          <c:showCatName val="0"/>
          <c:showSerName val="0"/>
          <c:showPercent val="0"/>
          <c:showBubbleSize val="0"/>
        </c:dLbls>
        <c:gapWidth val="150"/>
        <c:overlap val="100"/>
        <c:axId val="423349248"/>
        <c:axId val="284754688"/>
      </c:barChart>
      <c:catAx>
        <c:axId val="423349248"/>
        <c:scaling>
          <c:orientation val="minMax"/>
        </c:scaling>
        <c:delete val="0"/>
        <c:axPos val="b"/>
        <c:numFmt formatCode="General" sourceLinked="1"/>
        <c:majorTickMark val="out"/>
        <c:minorTickMark val="none"/>
        <c:tickLblPos val="nextTo"/>
        <c:crossAx val="284754688"/>
        <c:crosses val="autoZero"/>
        <c:auto val="1"/>
        <c:lblAlgn val="ctr"/>
        <c:lblOffset val="100"/>
        <c:noMultiLvlLbl val="0"/>
      </c:catAx>
      <c:valAx>
        <c:axId val="284754688"/>
        <c:scaling>
          <c:orientation val="minMax"/>
        </c:scaling>
        <c:delete val="0"/>
        <c:axPos val="l"/>
        <c:majorGridlines/>
        <c:numFmt formatCode="0%" sourceLinked="1"/>
        <c:majorTickMark val="out"/>
        <c:minorTickMark val="none"/>
        <c:tickLblPos val="nextTo"/>
        <c:crossAx val="4233492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Resultados </a:t>
            </a:r>
          </a:p>
        </c:rich>
      </c:tx>
      <c:overlay val="0"/>
    </c:title>
    <c:autoTitleDeleted val="0"/>
    <c:plotArea>
      <c:layout/>
      <c:lineChart>
        <c:grouping val="standard"/>
        <c:varyColors val="0"/>
        <c:ser>
          <c:idx val="1"/>
          <c:order val="0"/>
          <c:tx>
            <c:strRef>
              <c:f>'Enunciado 2'!$C$106</c:f>
              <c:strCache>
                <c:ptCount val="1"/>
                <c:pt idx="0">
                  <c:v>A) RESULTADO DE EXPLOTACIÓN</c:v>
                </c:pt>
              </c:strCache>
            </c:strRef>
          </c:tx>
          <c:marker>
            <c:symbol val="none"/>
          </c:marker>
          <c:cat>
            <c:numRef>
              <c:f>'Enunciado 2'!$D$94:$I$94</c:f>
              <c:numCache>
                <c:formatCode>General</c:formatCode>
                <c:ptCount val="6"/>
                <c:pt idx="0">
                  <c:v>2020</c:v>
                </c:pt>
                <c:pt idx="1">
                  <c:v>2021</c:v>
                </c:pt>
                <c:pt idx="2">
                  <c:v>2022</c:v>
                </c:pt>
                <c:pt idx="3">
                  <c:v>2023</c:v>
                </c:pt>
                <c:pt idx="4">
                  <c:v>2024</c:v>
                </c:pt>
                <c:pt idx="5">
                  <c:v>2025</c:v>
                </c:pt>
              </c:numCache>
            </c:numRef>
          </c:cat>
          <c:val>
            <c:numRef>
              <c:f>'Enunciado 2'!$D$106:$I$106</c:f>
              <c:numCache>
                <c:formatCode>#,##0_ ;[Red]\-#,##0\ </c:formatCode>
                <c:ptCount val="6"/>
                <c:pt idx="0">
                  <c:v>11164</c:v>
                </c:pt>
                <c:pt idx="1">
                  <c:v>31067</c:v>
                </c:pt>
                <c:pt idx="2">
                  <c:v>14840</c:v>
                </c:pt>
                <c:pt idx="3">
                  <c:v>33692</c:v>
                </c:pt>
                <c:pt idx="4">
                  <c:v>27675</c:v>
                </c:pt>
                <c:pt idx="5">
                  <c:v>34381.700000000186</c:v>
                </c:pt>
              </c:numCache>
            </c:numRef>
          </c:val>
          <c:smooth val="0"/>
          <c:extLst>
            <c:ext xmlns:c16="http://schemas.microsoft.com/office/drawing/2014/chart" uri="{C3380CC4-5D6E-409C-BE32-E72D297353CC}">
              <c16:uniqueId val="{00000000-A381-4506-8CF8-C53854B6D847}"/>
            </c:ext>
          </c:extLst>
        </c:ser>
        <c:ser>
          <c:idx val="2"/>
          <c:order val="1"/>
          <c:tx>
            <c:strRef>
              <c:f>'Enunciado 2'!$C$112</c:f>
              <c:strCache>
                <c:ptCount val="1"/>
                <c:pt idx="0">
                  <c:v>B) RESULTADO FINANCIERO</c:v>
                </c:pt>
              </c:strCache>
            </c:strRef>
          </c:tx>
          <c:marker>
            <c:symbol val="none"/>
          </c:marker>
          <c:cat>
            <c:numRef>
              <c:f>'Enunciado 2'!$D$94:$I$94</c:f>
              <c:numCache>
                <c:formatCode>General</c:formatCode>
                <c:ptCount val="6"/>
                <c:pt idx="0">
                  <c:v>2020</c:v>
                </c:pt>
                <c:pt idx="1">
                  <c:v>2021</c:v>
                </c:pt>
                <c:pt idx="2">
                  <c:v>2022</c:v>
                </c:pt>
                <c:pt idx="3">
                  <c:v>2023</c:v>
                </c:pt>
                <c:pt idx="4">
                  <c:v>2024</c:v>
                </c:pt>
                <c:pt idx="5">
                  <c:v>2025</c:v>
                </c:pt>
              </c:numCache>
            </c:numRef>
          </c:cat>
          <c:val>
            <c:numRef>
              <c:f>'Enunciado 2'!$D$112:$I$112</c:f>
              <c:numCache>
                <c:formatCode>#,##0_ ;[Red]\-#,##0\ </c:formatCode>
                <c:ptCount val="6"/>
                <c:pt idx="0">
                  <c:v>-7723</c:v>
                </c:pt>
                <c:pt idx="1">
                  <c:v>-3050</c:v>
                </c:pt>
                <c:pt idx="2">
                  <c:v>-5959</c:v>
                </c:pt>
                <c:pt idx="3">
                  <c:v>-6078</c:v>
                </c:pt>
                <c:pt idx="4">
                  <c:v>-8728</c:v>
                </c:pt>
                <c:pt idx="5">
                  <c:v>-7819</c:v>
                </c:pt>
              </c:numCache>
            </c:numRef>
          </c:val>
          <c:smooth val="0"/>
          <c:extLst>
            <c:ext xmlns:c16="http://schemas.microsoft.com/office/drawing/2014/chart" uri="{C3380CC4-5D6E-409C-BE32-E72D297353CC}">
              <c16:uniqueId val="{00000001-A381-4506-8CF8-C53854B6D847}"/>
            </c:ext>
          </c:extLst>
        </c:ser>
        <c:ser>
          <c:idx val="3"/>
          <c:order val="2"/>
          <c:tx>
            <c:strRef>
              <c:f>'Enunciado 2'!$C$113</c:f>
              <c:strCache>
                <c:ptCount val="1"/>
                <c:pt idx="0">
                  <c:v>C) RESULTADO ANTES DE IMPUESTOS</c:v>
                </c:pt>
              </c:strCache>
            </c:strRef>
          </c:tx>
          <c:marker>
            <c:symbol val="none"/>
          </c:marker>
          <c:cat>
            <c:numRef>
              <c:f>'Enunciado 2'!$D$94:$I$94</c:f>
              <c:numCache>
                <c:formatCode>General</c:formatCode>
                <c:ptCount val="6"/>
                <c:pt idx="0">
                  <c:v>2020</c:v>
                </c:pt>
                <c:pt idx="1">
                  <c:v>2021</c:v>
                </c:pt>
                <c:pt idx="2">
                  <c:v>2022</c:v>
                </c:pt>
                <c:pt idx="3">
                  <c:v>2023</c:v>
                </c:pt>
                <c:pt idx="4">
                  <c:v>2024</c:v>
                </c:pt>
                <c:pt idx="5">
                  <c:v>2025</c:v>
                </c:pt>
              </c:numCache>
            </c:numRef>
          </c:cat>
          <c:val>
            <c:numRef>
              <c:f>'Enunciado 2'!$D$113:$I$113</c:f>
              <c:numCache>
                <c:formatCode>#,##0_ ;[Red]\-#,##0\ </c:formatCode>
                <c:ptCount val="6"/>
                <c:pt idx="0">
                  <c:v>3441</c:v>
                </c:pt>
                <c:pt idx="1">
                  <c:v>28017</c:v>
                </c:pt>
                <c:pt idx="2">
                  <c:v>8881</c:v>
                </c:pt>
                <c:pt idx="3">
                  <c:v>27614</c:v>
                </c:pt>
                <c:pt idx="4">
                  <c:v>18947</c:v>
                </c:pt>
                <c:pt idx="5">
                  <c:v>26562.700000000186</c:v>
                </c:pt>
              </c:numCache>
            </c:numRef>
          </c:val>
          <c:smooth val="0"/>
          <c:extLst>
            <c:ext xmlns:c16="http://schemas.microsoft.com/office/drawing/2014/chart" uri="{C3380CC4-5D6E-409C-BE32-E72D297353CC}">
              <c16:uniqueId val="{00000002-A381-4506-8CF8-C53854B6D847}"/>
            </c:ext>
          </c:extLst>
        </c:ser>
        <c:ser>
          <c:idx val="4"/>
          <c:order val="3"/>
          <c:tx>
            <c:strRef>
              <c:f>'Enunciado 2'!$C$115</c:f>
              <c:strCache>
                <c:ptCount val="1"/>
                <c:pt idx="0">
                  <c:v>D) RESULTADO DEL EJERCICIO</c:v>
                </c:pt>
              </c:strCache>
            </c:strRef>
          </c:tx>
          <c:marker>
            <c:symbol val="none"/>
          </c:marker>
          <c:cat>
            <c:numRef>
              <c:f>'Enunciado 2'!$D$94:$I$94</c:f>
              <c:numCache>
                <c:formatCode>General</c:formatCode>
                <c:ptCount val="6"/>
                <c:pt idx="0">
                  <c:v>2020</c:v>
                </c:pt>
                <c:pt idx="1">
                  <c:v>2021</c:v>
                </c:pt>
                <c:pt idx="2">
                  <c:v>2022</c:v>
                </c:pt>
                <c:pt idx="3">
                  <c:v>2023</c:v>
                </c:pt>
                <c:pt idx="4">
                  <c:v>2024</c:v>
                </c:pt>
                <c:pt idx="5">
                  <c:v>2025</c:v>
                </c:pt>
              </c:numCache>
            </c:numRef>
          </c:cat>
          <c:val>
            <c:numRef>
              <c:f>'Enunciado 2'!$D$115:$I$115</c:f>
              <c:numCache>
                <c:formatCode>#,##0_ ;[Red]\-#,##0\ </c:formatCode>
                <c:ptCount val="6"/>
                <c:pt idx="0">
                  <c:v>2408.6999999999998</c:v>
                </c:pt>
                <c:pt idx="1">
                  <c:v>19611.900000000001</c:v>
                </c:pt>
                <c:pt idx="2">
                  <c:v>6216.7000000000007</c:v>
                </c:pt>
                <c:pt idx="3">
                  <c:v>19329.800000000003</c:v>
                </c:pt>
                <c:pt idx="4">
                  <c:v>17762.900000000001</c:v>
                </c:pt>
                <c:pt idx="5">
                  <c:v>22193.889999999665</c:v>
                </c:pt>
              </c:numCache>
            </c:numRef>
          </c:val>
          <c:smooth val="0"/>
          <c:extLst>
            <c:ext xmlns:c16="http://schemas.microsoft.com/office/drawing/2014/chart" uri="{C3380CC4-5D6E-409C-BE32-E72D297353CC}">
              <c16:uniqueId val="{00000003-A381-4506-8CF8-C53854B6D847}"/>
            </c:ext>
          </c:extLst>
        </c:ser>
        <c:dLbls>
          <c:showLegendKey val="0"/>
          <c:showVal val="0"/>
          <c:showCatName val="0"/>
          <c:showSerName val="0"/>
          <c:showPercent val="0"/>
          <c:showBubbleSize val="0"/>
        </c:dLbls>
        <c:smooth val="0"/>
        <c:axId val="284791552"/>
        <c:axId val="284793088"/>
      </c:lineChart>
      <c:catAx>
        <c:axId val="284791552"/>
        <c:scaling>
          <c:orientation val="minMax"/>
        </c:scaling>
        <c:delete val="0"/>
        <c:axPos val="b"/>
        <c:numFmt formatCode="General" sourceLinked="1"/>
        <c:majorTickMark val="out"/>
        <c:minorTickMark val="none"/>
        <c:tickLblPos val="nextTo"/>
        <c:crossAx val="284793088"/>
        <c:crosses val="autoZero"/>
        <c:auto val="1"/>
        <c:lblAlgn val="ctr"/>
        <c:lblOffset val="100"/>
        <c:noMultiLvlLbl val="0"/>
      </c:catAx>
      <c:valAx>
        <c:axId val="284793088"/>
        <c:scaling>
          <c:orientation val="minMax"/>
        </c:scaling>
        <c:delete val="0"/>
        <c:axPos val="l"/>
        <c:majorGridlines/>
        <c:numFmt formatCode="#,##0_ ;[Red]\-#,##0\ " sourceLinked="1"/>
        <c:majorTickMark val="out"/>
        <c:minorTickMark val="none"/>
        <c:tickLblPos val="nextTo"/>
        <c:crossAx val="2847915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Rotación</a:t>
            </a:r>
          </a:p>
        </c:rich>
      </c:tx>
      <c:overlay val="0"/>
    </c:title>
    <c:autoTitleDeleted val="0"/>
    <c:plotArea>
      <c:layout/>
      <c:lineChart>
        <c:grouping val="standard"/>
        <c:varyColors val="0"/>
        <c:ser>
          <c:idx val="0"/>
          <c:order val="0"/>
          <c:tx>
            <c:strRef>
              <c:f>'Enunciado 2'!$C$153</c:f>
              <c:strCache>
                <c:ptCount val="1"/>
                <c:pt idx="0">
                  <c:v>Empresa</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2'!$D$153:$I$153</c:f>
              <c:numCache>
                <c:formatCode>0.00%</c:formatCode>
                <c:ptCount val="6"/>
                <c:pt idx="5">
                  <c:v>0</c:v>
                </c:pt>
              </c:numCache>
            </c:numRef>
          </c:val>
          <c:smooth val="0"/>
          <c:extLst>
            <c:ext xmlns:c16="http://schemas.microsoft.com/office/drawing/2014/chart" uri="{C3380CC4-5D6E-409C-BE32-E72D297353CC}">
              <c16:uniqueId val="{00000000-33B0-43D8-B9C6-7A686DDEC25C}"/>
            </c:ext>
          </c:extLst>
        </c:ser>
        <c:ser>
          <c:idx val="1"/>
          <c:order val="1"/>
          <c:tx>
            <c:strRef>
              <c:f>'Enunciado 2'!$C$154</c:f>
              <c:strCache>
                <c:ptCount val="1"/>
                <c:pt idx="0">
                  <c:v>Sector</c:v>
                </c:pt>
              </c:strCache>
            </c:strRef>
          </c:tx>
          <c:marker>
            <c:symbol val="none"/>
          </c:marker>
          <c:val>
            <c:numRef>
              <c:f>'Enunciado 2'!$D$154:$I$154</c:f>
              <c:numCache>
                <c:formatCode>0.00%</c:formatCode>
                <c:ptCount val="6"/>
                <c:pt idx="5">
                  <c:v>0</c:v>
                </c:pt>
              </c:numCache>
            </c:numRef>
          </c:val>
          <c:smooth val="0"/>
          <c:extLst>
            <c:ext xmlns:c16="http://schemas.microsoft.com/office/drawing/2014/chart" uri="{C3380CC4-5D6E-409C-BE32-E72D297353CC}">
              <c16:uniqueId val="{00000001-33B0-43D8-B9C6-7A686DDEC25C}"/>
            </c:ext>
          </c:extLst>
        </c:ser>
        <c:dLbls>
          <c:showLegendKey val="0"/>
          <c:showVal val="0"/>
          <c:showCatName val="0"/>
          <c:showSerName val="0"/>
          <c:showPercent val="0"/>
          <c:showBubbleSize val="0"/>
        </c:dLbls>
        <c:smooth val="0"/>
        <c:axId val="285089792"/>
        <c:axId val="285091328"/>
      </c:lineChart>
      <c:catAx>
        <c:axId val="285089792"/>
        <c:scaling>
          <c:orientation val="minMax"/>
        </c:scaling>
        <c:delete val="0"/>
        <c:axPos val="b"/>
        <c:numFmt formatCode="General" sourceLinked="1"/>
        <c:majorTickMark val="none"/>
        <c:minorTickMark val="none"/>
        <c:tickLblPos val="nextTo"/>
        <c:crossAx val="285091328"/>
        <c:crosses val="autoZero"/>
        <c:auto val="1"/>
        <c:lblAlgn val="ctr"/>
        <c:lblOffset val="100"/>
        <c:noMultiLvlLbl val="0"/>
      </c:catAx>
      <c:valAx>
        <c:axId val="285091328"/>
        <c:scaling>
          <c:orientation val="minMax"/>
        </c:scaling>
        <c:delete val="0"/>
        <c:axPos val="l"/>
        <c:majorGridlines/>
        <c:numFmt formatCode="0.00%" sourceLinked="1"/>
        <c:majorTickMark val="none"/>
        <c:minorTickMark val="none"/>
        <c:tickLblPos val="nextTo"/>
        <c:crossAx val="285089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Margen</a:t>
            </a:r>
          </a:p>
        </c:rich>
      </c:tx>
      <c:overlay val="0"/>
    </c:title>
    <c:autoTitleDeleted val="0"/>
    <c:plotArea>
      <c:layout/>
      <c:lineChart>
        <c:grouping val="standard"/>
        <c:varyColors val="0"/>
        <c:ser>
          <c:idx val="0"/>
          <c:order val="0"/>
          <c:tx>
            <c:strRef>
              <c:f>'Enunciado 2'!$C$148</c:f>
              <c:strCache>
                <c:ptCount val="1"/>
                <c:pt idx="0">
                  <c:v>Empresa</c:v>
                </c:pt>
              </c:strCache>
            </c:strRef>
          </c:tx>
          <c:marker>
            <c:symbol val="none"/>
          </c:marker>
          <c:cat>
            <c:strRef>
              <c:f>'Enunciado 2'!$D$142:$I$142</c:f>
              <c:strCache>
                <c:ptCount val="6"/>
                <c:pt idx="0">
                  <c:v>2020</c:v>
                </c:pt>
                <c:pt idx="1">
                  <c:v>2021</c:v>
                </c:pt>
                <c:pt idx="2">
                  <c:v>2022</c:v>
                </c:pt>
                <c:pt idx="3">
                  <c:v>2023</c:v>
                </c:pt>
                <c:pt idx="4">
                  <c:v>2024</c:v>
                </c:pt>
                <c:pt idx="5">
                  <c:v>Tendencia</c:v>
                </c:pt>
              </c:strCache>
            </c:strRef>
          </c:cat>
          <c:val>
            <c:numRef>
              <c:f>'Enunciado 2'!$D$148:$I$148</c:f>
              <c:numCache>
                <c:formatCode>0.00%</c:formatCode>
                <c:ptCount val="6"/>
                <c:pt idx="5">
                  <c:v>0</c:v>
                </c:pt>
              </c:numCache>
            </c:numRef>
          </c:val>
          <c:smooth val="0"/>
          <c:extLst>
            <c:ext xmlns:c16="http://schemas.microsoft.com/office/drawing/2014/chart" uri="{C3380CC4-5D6E-409C-BE32-E72D297353CC}">
              <c16:uniqueId val="{00000000-6747-424F-A97E-1E1FA8D30DBB}"/>
            </c:ext>
          </c:extLst>
        </c:ser>
        <c:ser>
          <c:idx val="1"/>
          <c:order val="1"/>
          <c:tx>
            <c:strRef>
              <c:f>'Enunciado 2'!$C$149</c:f>
              <c:strCache>
                <c:ptCount val="1"/>
                <c:pt idx="0">
                  <c:v>Sector</c:v>
                </c:pt>
              </c:strCache>
            </c:strRef>
          </c:tx>
          <c:marker>
            <c:symbol val="none"/>
          </c:marker>
          <c:val>
            <c:numRef>
              <c:f>'Enunciado 2'!$D$149:$I$149</c:f>
              <c:numCache>
                <c:formatCode>0.00%</c:formatCode>
                <c:ptCount val="6"/>
                <c:pt idx="5">
                  <c:v>0</c:v>
                </c:pt>
              </c:numCache>
            </c:numRef>
          </c:val>
          <c:smooth val="0"/>
          <c:extLst>
            <c:ext xmlns:c16="http://schemas.microsoft.com/office/drawing/2014/chart" uri="{C3380CC4-5D6E-409C-BE32-E72D297353CC}">
              <c16:uniqueId val="{00000001-6747-424F-A97E-1E1FA8D30DBB}"/>
            </c:ext>
          </c:extLst>
        </c:ser>
        <c:dLbls>
          <c:showLegendKey val="0"/>
          <c:showVal val="0"/>
          <c:showCatName val="0"/>
          <c:showSerName val="0"/>
          <c:showPercent val="0"/>
          <c:showBubbleSize val="0"/>
        </c:dLbls>
        <c:smooth val="0"/>
        <c:axId val="285400064"/>
        <c:axId val="422777600"/>
      </c:lineChart>
      <c:catAx>
        <c:axId val="285400064"/>
        <c:scaling>
          <c:orientation val="minMax"/>
        </c:scaling>
        <c:delete val="0"/>
        <c:axPos val="b"/>
        <c:numFmt formatCode="General" sourceLinked="1"/>
        <c:majorTickMark val="none"/>
        <c:minorTickMark val="none"/>
        <c:tickLblPos val="nextTo"/>
        <c:crossAx val="422777600"/>
        <c:crosses val="autoZero"/>
        <c:auto val="1"/>
        <c:lblAlgn val="ctr"/>
        <c:lblOffset val="100"/>
        <c:noMultiLvlLbl val="0"/>
      </c:catAx>
      <c:valAx>
        <c:axId val="422777600"/>
        <c:scaling>
          <c:orientation val="minMax"/>
        </c:scaling>
        <c:delete val="0"/>
        <c:axPos val="l"/>
        <c:majorGridlines/>
        <c:title>
          <c:overlay val="0"/>
        </c:title>
        <c:numFmt formatCode="0.00%" sourceLinked="1"/>
        <c:majorTickMark val="none"/>
        <c:minorTickMark val="none"/>
        <c:tickLblPos val="nextTo"/>
        <c:crossAx val="285400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2.png"/><Relationship Id="rId3" Type="http://schemas.openxmlformats.org/officeDocument/2006/relationships/chart" Target="../charts/chart2.xml"/><Relationship Id="rId7" Type="http://schemas.openxmlformats.org/officeDocument/2006/relationships/image" Target="../media/image5.png"/><Relationship Id="rId12"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13.png"/><Relationship Id="rId11" Type="http://schemas.openxmlformats.org/officeDocument/2006/relationships/image" Target="../media/image10.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7.xml"/><Relationship Id="rId18" Type="http://schemas.openxmlformats.org/officeDocument/2006/relationships/chart" Target="../charts/chart22.xml"/><Relationship Id="rId26" Type="http://schemas.openxmlformats.org/officeDocument/2006/relationships/image" Target="../media/image16.png"/><Relationship Id="rId3" Type="http://schemas.openxmlformats.org/officeDocument/2006/relationships/chart" Target="../charts/chart7.xml"/><Relationship Id="rId21" Type="http://schemas.openxmlformats.org/officeDocument/2006/relationships/chart" Target="../charts/chart25.xml"/><Relationship Id="rId34" Type="http://schemas.openxmlformats.org/officeDocument/2006/relationships/image" Target="../media/image23.png"/><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5" Type="http://schemas.openxmlformats.org/officeDocument/2006/relationships/image" Target="../media/image15.png"/><Relationship Id="rId33" Type="http://schemas.openxmlformats.org/officeDocument/2006/relationships/image" Target="../media/image11.png"/><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chart" Target="../charts/chart24.xml"/><Relationship Id="rId29" Type="http://schemas.openxmlformats.org/officeDocument/2006/relationships/image" Target="../media/image19.png"/><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24" Type="http://schemas.openxmlformats.org/officeDocument/2006/relationships/image" Target="../media/image14.png"/><Relationship Id="rId32" Type="http://schemas.openxmlformats.org/officeDocument/2006/relationships/image" Target="../media/image22.png"/><Relationship Id="rId5" Type="http://schemas.openxmlformats.org/officeDocument/2006/relationships/chart" Target="../charts/chart9.xml"/><Relationship Id="rId15" Type="http://schemas.openxmlformats.org/officeDocument/2006/relationships/chart" Target="../charts/chart19.xml"/><Relationship Id="rId23" Type="http://schemas.openxmlformats.org/officeDocument/2006/relationships/chart" Target="../charts/chart27.xml"/><Relationship Id="rId28" Type="http://schemas.openxmlformats.org/officeDocument/2006/relationships/image" Target="../media/image18.png"/><Relationship Id="rId36" Type="http://schemas.openxmlformats.org/officeDocument/2006/relationships/image" Target="../media/image12.png"/><Relationship Id="rId10" Type="http://schemas.openxmlformats.org/officeDocument/2006/relationships/chart" Target="../charts/chart14.xml"/><Relationship Id="rId19" Type="http://schemas.openxmlformats.org/officeDocument/2006/relationships/chart" Target="../charts/chart23.xml"/><Relationship Id="rId31" Type="http://schemas.openxmlformats.org/officeDocument/2006/relationships/image" Target="../media/image21.png"/><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 Id="rId22" Type="http://schemas.openxmlformats.org/officeDocument/2006/relationships/chart" Target="../charts/chart26.xml"/><Relationship Id="rId27" Type="http://schemas.openxmlformats.org/officeDocument/2006/relationships/image" Target="../media/image17.png"/><Relationship Id="rId30" Type="http://schemas.openxmlformats.org/officeDocument/2006/relationships/image" Target="../media/image20.png"/><Relationship Id="rId35" Type="http://schemas.openxmlformats.org/officeDocument/2006/relationships/image" Target="../media/image24.png"/><Relationship Id="rId8"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13" Type="http://schemas.openxmlformats.org/officeDocument/2006/relationships/chart" Target="../charts/chart40.xml"/><Relationship Id="rId18" Type="http://schemas.openxmlformats.org/officeDocument/2006/relationships/chart" Target="../charts/chart45.xml"/><Relationship Id="rId26" Type="http://schemas.openxmlformats.org/officeDocument/2006/relationships/image" Target="../media/image16.png"/><Relationship Id="rId3" Type="http://schemas.openxmlformats.org/officeDocument/2006/relationships/chart" Target="../charts/chart30.xml"/><Relationship Id="rId21" Type="http://schemas.openxmlformats.org/officeDocument/2006/relationships/chart" Target="../charts/chart48.xml"/><Relationship Id="rId34" Type="http://schemas.openxmlformats.org/officeDocument/2006/relationships/image" Target="../media/image23.png"/><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5" Type="http://schemas.openxmlformats.org/officeDocument/2006/relationships/image" Target="../media/image15.png"/><Relationship Id="rId33" Type="http://schemas.openxmlformats.org/officeDocument/2006/relationships/image" Target="../media/image11.png"/><Relationship Id="rId2" Type="http://schemas.openxmlformats.org/officeDocument/2006/relationships/chart" Target="../charts/chart29.xml"/><Relationship Id="rId16" Type="http://schemas.openxmlformats.org/officeDocument/2006/relationships/chart" Target="../charts/chart43.xml"/><Relationship Id="rId20" Type="http://schemas.openxmlformats.org/officeDocument/2006/relationships/chart" Target="../charts/chart47.xml"/><Relationship Id="rId29" Type="http://schemas.openxmlformats.org/officeDocument/2006/relationships/image" Target="../media/image19.png"/><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chart" Target="../charts/chart51.xml"/><Relationship Id="rId32" Type="http://schemas.openxmlformats.org/officeDocument/2006/relationships/image" Target="../media/image22.png"/><Relationship Id="rId5" Type="http://schemas.openxmlformats.org/officeDocument/2006/relationships/chart" Target="../charts/chart32.xml"/><Relationship Id="rId15" Type="http://schemas.openxmlformats.org/officeDocument/2006/relationships/chart" Target="../charts/chart42.xml"/><Relationship Id="rId23" Type="http://schemas.openxmlformats.org/officeDocument/2006/relationships/chart" Target="../charts/chart50.xml"/><Relationship Id="rId28" Type="http://schemas.openxmlformats.org/officeDocument/2006/relationships/image" Target="../media/image18.png"/><Relationship Id="rId36" Type="http://schemas.openxmlformats.org/officeDocument/2006/relationships/image" Target="../media/image12.png"/><Relationship Id="rId10" Type="http://schemas.openxmlformats.org/officeDocument/2006/relationships/chart" Target="../charts/chart37.xml"/><Relationship Id="rId19" Type="http://schemas.openxmlformats.org/officeDocument/2006/relationships/chart" Target="../charts/chart46.xml"/><Relationship Id="rId31" Type="http://schemas.openxmlformats.org/officeDocument/2006/relationships/image" Target="../media/image21.png"/><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 Id="rId27" Type="http://schemas.openxmlformats.org/officeDocument/2006/relationships/image" Target="../media/image17.png"/><Relationship Id="rId30" Type="http://schemas.openxmlformats.org/officeDocument/2006/relationships/image" Target="../media/image20.png"/><Relationship Id="rId35" Type="http://schemas.openxmlformats.org/officeDocument/2006/relationships/image" Target="../media/image24.png"/><Relationship Id="rId8" Type="http://schemas.openxmlformats.org/officeDocument/2006/relationships/chart" Target="../charts/chart35.xml"/></Relationships>
</file>

<file path=xl/drawings/_rels/drawing5.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jpe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twoCellAnchor>
    <xdr:from>
      <xdr:col>2</xdr:col>
      <xdr:colOff>56030</xdr:colOff>
      <xdr:row>27</xdr:row>
      <xdr:rowOff>125666</xdr:rowOff>
    </xdr:from>
    <xdr:to>
      <xdr:col>5</xdr:col>
      <xdr:colOff>549090</xdr:colOff>
      <xdr:row>34</xdr:row>
      <xdr:rowOff>163286</xdr:rowOff>
    </xdr:to>
    <xdr:sp macro="" textlink="">
      <xdr:nvSpPr>
        <xdr:cNvPr id="3" name="AutoShape 65">
          <a:extLst>
            <a:ext uri="{FF2B5EF4-FFF2-40B4-BE49-F238E27FC236}">
              <a16:creationId xmlns:a16="http://schemas.microsoft.com/office/drawing/2014/main" id="{00000000-0008-0000-0000-000003000000}"/>
            </a:ext>
          </a:extLst>
        </xdr:cNvPr>
        <xdr:cNvSpPr>
          <a:spLocks noChangeArrowheads="1"/>
        </xdr:cNvSpPr>
      </xdr:nvSpPr>
      <xdr:spPr bwMode="auto">
        <a:xfrm>
          <a:off x="351305" y="5545391"/>
          <a:ext cx="5588935" cy="1437795"/>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538108" h="2139214">
              <a:moveTo>
                <a:pt x="0" y="0"/>
              </a:moveTo>
              <a:lnTo>
                <a:pt x="5538108" y="0"/>
              </a:lnTo>
              <a:lnTo>
                <a:pt x="5538108" y="841375"/>
              </a:lnTo>
              <a:lnTo>
                <a:pt x="5538108" y="1201964"/>
              </a:lnTo>
              <a:lnTo>
                <a:pt x="5538108" y="1442357"/>
              </a:lnTo>
              <a:lnTo>
                <a:pt x="1350593" y="1420074"/>
              </a:lnTo>
              <a:lnTo>
                <a:pt x="1926807" y="2139214"/>
              </a:lnTo>
              <a:lnTo>
                <a:pt x="923018" y="1442357"/>
              </a:lnTo>
              <a:lnTo>
                <a:pt x="0" y="1442357"/>
              </a:lnTo>
              <a:lnTo>
                <a:pt x="0" y="1201964"/>
              </a:lnTo>
              <a:lnTo>
                <a:pt x="0" y="841375"/>
              </a:lnTo>
              <a:lnTo>
                <a:pt x="0" y="841375"/>
              </a:lnTo>
              <a:lnTo>
                <a:pt x="0" y="0"/>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ts val="14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solvencia es la capacidad de la empresa para cumplir sus obligaciones financieras. Una forma de medir la solvencia a corto plazo es calculando el ratio de solvencia estricta, que se obtiene al dividir el Activo Corriente entre el Pasivo Corriente. Si este ratio es mayor que 1 el Fondo de Maniobra es positivo.</a:t>
          </a:r>
        </a:p>
      </xdr:txBody>
    </xdr:sp>
    <xdr:clientData/>
  </xdr:twoCellAnchor>
  <xdr:twoCellAnchor editAs="oneCell">
    <xdr:from>
      <xdr:col>2</xdr:col>
      <xdr:colOff>70344</xdr:colOff>
      <xdr:row>101</xdr:row>
      <xdr:rowOff>34932</xdr:rowOff>
    </xdr:from>
    <xdr:to>
      <xdr:col>2</xdr:col>
      <xdr:colOff>2286412</xdr:colOff>
      <xdr:row>104</xdr:row>
      <xdr:rowOff>102966</xdr:rowOff>
    </xdr:to>
    <xdr:pic>
      <xdr:nvPicPr>
        <xdr:cNvPr id="5" name="4 Imagen">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372544" y="23567572"/>
          <a:ext cx="2216068" cy="59444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1211036</xdr:colOff>
      <xdr:row>124</xdr:row>
      <xdr:rowOff>122465</xdr:rowOff>
    </xdr:from>
    <xdr:to>
      <xdr:col>9</xdr:col>
      <xdr:colOff>204107</xdr:colOff>
      <xdr:row>125</xdr:row>
      <xdr:rowOff>136071</xdr:rowOff>
    </xdr:to>
    <xdr:cxnSp macro="">
      <xdr:nvCxnSpPr>
        <xdr:cNvPr id="7" name="6 Conector recto de flecha">
          <a:extLst>
            <a:ext uri="{FF2B5EF4-FFF2-40B4-BE49-F238E27FC236}">
              <a16:creationId xmlns:a16="http://schemas.microsoft.com/office/drawing/2014/main" id="{00000000-0008-0000-0000-000007000000}"/>
            </a:ext>
          </a:extLst>
        </xdr:cNvPr>
        <xdr:cNvCxnSpPr/>
      </xdr:nvCxnSpPr>
      <xdr:spPr>
        <a:xfrm flipV="1">
          <a:off x="1506311" y="25182740"/>
          <a:ext cx="7832271" cy="213631"/>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285751</xdr:colOff>
      <xdr:row>164</xdr:row>
      <xdr:rowOff>1</xdr:rowOff>
    </xdr:from>
    <xdr:to>
      <xdr:col>9</xdr:col>
      <xdr:colOff>646942</xdr:colOff>
      <xdr:row>169</xdr:row>
      <xdr:rowOff>21645</xdr:rowOff>
    </xdr:to>
    <xdr:pic>
      <xdr:nvPicPr>
        <xdr:cNvPr id="10" name="9 Imagen">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3714751" y="33092572"/>
          <a:ext cx="6076191" cy="1028571"/>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2</xdr:col>
      <xdr:colOff>1850571</xdr:colOff>
      <xdr:row>160</xdr:row>
      <xdr:rowOff>81644</xdr:rowOff>
    </xdr:from>
    <xdr:to>
      <xdr:col>4</xdr:col>
      <xdr:colOff>176893</xdr:colOff>
      <xdr:row>165</xdr:row>
      <xdr:rowOff>0</xdr:rowOff>
    </xdr:to>
    <xdr:cxnSp macro="">
      <xdr:nvCxnSpPr>
        <xdr:cNvPr id="11" name="10 Conector recto de flecha">
          <a:extLst>
            <a:ext uri="{FF2B5EF4-FFF2-40B4-BE49-F238E27FC236}">
              <a16:creationId xmlns:a16="http://schemas.microsoft.com/office/drawing/2014/main" id="{00000000-0008-0000-0000-00000B000000}"/>
            </a:ext>
          </a:extLst>
        </xdr:cNvPr>
        <xdr:cNvCxnSpPr/>
      </xdr:nvCxnSpPr>
      <xdr:spPr>
        <a:xfrm flipH="1" flipV="1">
          <a:off x="2136321" y="32398608"/>
          <a:ext cx="2517322" cy="884463"/>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70757</xdr:colOff>
      <xdr:row>160</xdr:row>
      <xdr:rowOff>40822</xdr:rowOff>
    </xdr:from>
    <xdr:to>
      <xdr:col>7</xdr:col>
      <xdr:colOff>435428</xdr:colOff>
      <xdr:row>164</xdr:row>
      <xdr:rowOff>111582</xdr:rowOff>
    </xdr:to>
    <xdr:cxnSp macro="">
      <xdr:nvCxnSpPr>
        <xdr:cNvPr id="15" name="14 Conector recto de flecha">
          <a:extLst>
            <a:ext uri="{FF2B5EF4-FFF2-40B4-BE49-F238E27FC236}">
              <a16:creationId xmlns:a16="http://schemas.microsoft.com/office/drawing/2014/main" id="{00000000-0008-0000-0000-00000F000000}"/>
            </a:ext>
          </a:extLst>
        </xdr:cNvPr>
        <xdr:cNvCxnSpPr/>
      </xdr:nvCxnSpPr>
      <xdr:spPr>
        <a:xfrm flipV="1">
          <a:off x="7296150" y="32357786"/>
          <a:ext cx="364671" cy="846367"/>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680358</xdr:colOff>
      <xdr:row>160</xdr:row>
      <xdr:rowOff>95250</xdr:rowOff>
    </xdr:from>
    <xdr:to>
      <xdr:col>12</xdr:col>
      <xdr:colOff>312965</xdr:colOff>
      <xdr:row>165</xdr:row>
      <xdr:rowOff>190505</xdr:rowOff>
    </xdr:to>
    <xdr:cxnSp macro="">
      <xdr:nvCxnSpPr>
        <xdr:cNvPr id="18" name="17 Conector recto de flecha">
          <a:extLst>
            <a:ext uri="{FF2B5EF4-FFF2-40B4-BE49-F238E27FC236}">
              <a16:creationId xmlns:a16="http://schemas.microsoft.com/office/drawing/2014/main" id="{00000000-0008-0000-0000-000012000000}"/>
            </a:ext>
          </a:extLst>
        </xdr:cNvPr>
        <xdr:cNvCxnSpPr/>
      </xdr:nvCxnSpPr>
      <xdr:spPr>
        <a:xfrm flipV="1">
          <a:off x="9824358" y="32412214"/>
          <a:ext cx="2435678" cy="1061362"/>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1030179</xdr:colOff>
      <xdr:row>87</xdr:row>
      <xdr:rowOff>147571</xdr:rowOff>
    </xdr:from>
    <xdr:to>
      <xdr:col>7</xdr:col>
      <xdr:colOff>672048</xdr:colOff>
      <xdr:row>94</xdr:row>
      <xdr:rowOff>698</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rot="21361744">
          <a:off x="4549352" y="20814181"/>
          <a:ext cx="3511983" cy="1266646"/>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5</xdr:col>
      <xdr:colOff>831539</xdr:colOff>
      <xdr:row>94</xdr:row>
      <xdr:rowOff>5931</xdr:rowOff>
    </xdr:from>
    <xdr:to>
      <xdr:col>7</xdr:col>
      <xdr:colOff>626134</xdr:colOff>
      <xdr:row>95</xdr:row>
      <xdr:rowOff>95248</xdr:rowOff>
    </xdr:to>
    <xdr:cxnSp macro="">
      <xdr:nvCxnSpPr>
        <xdr:cNvPr id="12" name="11 Conector recto de flecha">
          <a:extLst>
            <a:ext uri="{FF2B5EF4-FFF2-40B4-BE49-F238E27FC236}">
              <a16:creationId xmlns:a16="http://schemas.microsoft.com/office/drawing/2014/main" id="{00000000-0008-0000-0000-00000C000000}"/>
            </a:ext>
          </a:extLst>
        </xdr:cNvPr>
        <xdr:cNvCxnSpPr>
          <a:stCxn id="2" idx="2"/>
        </xdr:cNvCxnSpPr>
      </xdr:nvCxnSpPr>
      <xdr:spPr>
        <a:xfrm>
          <a:off x="6349133" y="22086060"/>
          <a:ext cx="1666288" cy="284284"/>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816428</xdr:colOff>
      <xdr:row>73</xdr:row>
      <xdr:rowOff>68035</xdr:rowOff>
    </xdr:from>
    <xdr:to>
      <xdr:col>7</xdr:col>
      <xdr:colOff>613902</xdr:colOff>
      <xdr:row>73</xdr:row>
      <xdr:rowOff>625928</xdr:rowOff>
    </xdr:to>
    <xdr:pic>
      <xdr:nvPicPr>
        <xdr:cNvPr id="22" name="21 Imagen">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4"/>
        <a:stretch>
          <a:fillRect/>
        </a:stretch>
      </xdr:blipFill>
      <xdr:spPr>
        <a:xfrm>
          <a:off x="4245428" y="17757321"/>
          <a:ext cx="3593867" cy="55789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122468</xdr:colOff>
      <xdr:row>48</xdr:row>
      <xdr:rowOff>2314</xdr:rowOff>
    </xdr:from>
    <xdr:to>
      <xdr:col>13</xdr:col>
      <xdr:colOff>575154</xdr:colOff>
      <xdr:row>51</xdr:row>
      <xdr:rowOff>87022</xdr:rowOff>
    </xdr:to>
    <xdr:pic>
      <xdr:nvPicPr>
        <xdr:cNvPr id="23" name="22 Imagen">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a:stretch>
          <a:fillRect/>
        </a:stretch>
      </xdr:blipFill>
      <xdr:spPr>
        <a:xfrm>
          <a:off x="8457351" y="9818954"/>
          <a:ext cx="5375629" cy="66961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xdr:col>
      <xdr:colOff>108861</xdr:colOff>
      <xdr:row>59</xdr:row>
      <xdr:rowOff>54429</xdr:rowOff>
    </xdr:from>
    <xdr:to>
      <xdr:col>13</xdr:col>
      <xdr:colOff>388059</xdr:colOff>
      <xdr:row>61</xdr:row>
      <xdr:rowOff>132188</xdr:rowOff>
    </xdr:to>
    <xdr:pic>
      <xdr:nvPicPr>
        <xdr:cNvPr id="19" name="18 Imagen">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a:stretch>
          <a:fillRect/>
        </a:stretch>
      </xdr:blipFill>
      <xdr:spPr>
        <a:xfrm>
          <a:off x="7334254" y="12273643"/>
          <a:ext cx="6021412" cy="48597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115305</xdr:colOff>
      <xdr:row>55</xdr:row>
      <xdr:rowOff>164515</xdr:rowOff>
    </xdr:from>
    <xdr:to>
      <xdr:col>13</xdr:col>
      <xdr:colOff>835646</xdr:colOff>
      <xdr:row>57</xdr:row>
      <xdr:rowOff>80672</xdr:rowOff>
    </xdr:to>
    <xdr:pic>
      <xdr:nvPicPr>
        <xdr:cNvPr id="20" name="19 Imagen">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stretch>
          <a:fillRect/>
        </a:stretch>
      </xdr:blipFill>
      <xdr:spPr>
        <a:xfrm>
          <a:off x="10170984" y="11349586"/>
          <a:ext cx="3632269" cy="29715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12</xdr:col>
      <xdr:colOff>40048</xdr:colOff>
      <xdr:row>57</xdr:row>
      <xdr:rowOff>80672</xdr:rowOff>
    </xdr:from>
    <xdr:to>
      <xdr:col>12</xdr:col>
      <xdr:colOff>530679</xdr:colOff>
      <xdr:row>59</xdr:row>
      <xdr:rowOff>91449</xdr:rowOff>
    </xdr:to>
    <xdr:cxnSp macro="">
      <xdr:nvCxnSpPr>
        <xdr:cNvPr id="21" name="20 Conector recto de flecha">
          <a:extLst>
            <a:ext uri="{FF2B5EF4-FFF2-40B4-BE49-F238E27FC236}">
              <a16:creationId xmlns:a16="http://schemas.microsoft.com/office/drawing/2014/main" id="{00000000-0008-0000-0000-000015000000}"/>
            </a:ext>
          </a:extLst>
        </xdr:cNvPr>
        <xdr:cNvCxnSpPr>
          <a:stCxn id="20" idx="2"/>
          <a:endCxn id="24" idx="0"/>
        </xdr:cNvCxnSpPr>
      </xdr:nvCxnSpPr>
      <xdr:spPr>
        <a:xfrm>
          <a:off x="11987119" y="11905279"/>
          <a:ext cx="490631" cy="405384"/>
        </a:xfrm>
        <a:prstGeom prst="straightConnector1">
          <a:avLst/>
        </a:prstGeom>
        <a:ln w="38100">
          <a:solidFill>
            <a:srgbClr val="FF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625928</xdr:colOff>
      <xdr:row>59</xdr:row>
      <xdr:rowOff>91449</xdr:rowOff>
    </xdr:from>
    <xdr:to>
      <xdr:col>13</xdr:col>
      <xdr:colOff>340178</xdr:colOff>
      <xdr:row>61</xdr:row>
      <xdr:rowOff>45378</xdr:rowOff>
    </xdr:to>
    <xdr:sp macro="" textlink="">
      <xdr:nvSpPr>
        <xdr:cNvPr id="24" name="23 Rectángulo">
          <a:extLst>
            <a:ext uri="{FF2B5EF4-FFF2-40B4-BE49-F238E27FC236}">
              <a16:creationId xmlns:a16="http://schemas.microsoft.com/office/drawing/2014/main" id="{00000000-0008-0000-0000-000018000000}"/>
            </a:ext>
          </a:extLst>
        </xdr:cNvPr>
        <xdr:cNvSpPr/>
      </xdr:nvSpPr>
      <xdr:spPr>
        <a:xfrm>
          <a:off x="11647714" y="12310663"/>
          <a:ext cx="1660071" cy="3621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353786</xdr:colOff>
      <xdr:row>73</xdr:row>
      <xdr:rowOff>272143</xdr:rowOff>
    </xdr:from>
    <xdr:to>
      <xdr:col>14</xdr:col>
      <xdr:colOff>537734</xdr:colOff>
      <xdr:row>74</xdr:row>
      <xdr:rowOff>68036</xdr:rowOff>
    </xdr:to>
    <xdr:pic>
      <xdr:nvPicPr>
        <xdr:cNvPr id="31" name="30 Imagen">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6"/>
        <a:stretch>
          <a:fillRect/>
        </a:stretch>
      </xdr:blipFill>
      <xdr:spPr>
        <a:xfrm>
          <a:off x="8497661" y="15226393"/>
          <a:ext cx="6013248" cy="49121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898072</xdr:colOff>
      <xdr:row>73</xdr:row>
      <xdr:rowOff>326572</xdr:rowOff>
    </xdr:from>
    <xdr:to>
      <xdr:col>10</xdr:col>
      <xdr:colOff>612321</xdr:colOff>
      <xdr:row>74</xdr:row>
      <xdr:rowOff>2723</xdr:rowOff>
    </xdr:to>
    <xdr:sp macro="" textlink="">
      <xdr:nvSpPr>
        <xdr:cNvPr id="32" name="31 Rectángulo">
          <a:extLst>
            <a:ext uri="{FF2B5EF4-FFF2-40B4-BE49-F238E27FC236}">
              <a16:creationId xmlns:a16="http://schemas.microsoft.com/office/drawing/2014/main" id="{00000000-0008-0000-0000-000020000000}"/>
            </a:ext>
          </a:extLst>
        </xdr:cNvPr>
        <xdr:cNvSpPr/>
      </xdr:nvSpPr>
      <xdr:spPr>
        <a:xfrm>
          <a:off x="9041947" y="15280822"/>
          <a:ext cx="1619249" cy="37147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10</xdr:col>
      <xdr:colOff>401422</xdr:colOff>
      <xdr:row>75</xdr:row>
      <xdr:rowOff>78925</xdr:rowOff>
    </xdr:from>
    <xdr:to>
      <xdr:col>13</xdr:col>
      <xdr:colOff>632745</xdr:colOff>
      <xdr:row>76</xdr:row>
      <xdr:rowOff>190545</xdr:rowOff>
    </xdr:to>
    <xdr:pic>
      <xdr:nvPicPr>
        <xdr:cNvPr id="33" name="32 Imagen">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7"/>
        <a:stretch>
          <a:fillRect/>
        </a:stretch>
      </xdr:blipFill>
      <xdr:spPr>
        <a:xfrm>
          <a:off x="10457101" y="15822389"/>
          <a:ext cx="3143251" cy="31572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9</xdr:col>
      <xdr:colOff>714376</xdr:colOff>
      <xdr:row>74</xdr:row>
      <xdr:rowOff>2723</xdr:rowOff>
    </xdr:from>
    <xdr:to>
      <xdr:col>10</xdr:col>
      <xdr:colOff>360603</xdr:colOff>
      <xdr:row>75</xdr:row>
      <xdr:rowOff>119748</xdr:rowOff>
    </xdr:to>
    <xdr:cxnSp macro="">
      <xdr:nvCxnSpPr>
        <xdr:cNvPr id="34" name="33 Conector recto de flecha">
          <a:extLst>
            <a:ext uri="{FF2B5EF4-FFF2-40B4-BE49-F238E27FC236}">
              <a16:creationId xmlns:a16="http://schemas.microsoft.com/office/drawing/2014/main" id="{00000000-0008-0000-0000-000022000000}"/>
            </a:ext>
          </a:extLst>
        </xdr:cNvPr>
        <xdr:cNvCxnSpPr>
          <a:endCxn id="32" idx="2"/>
        </xdr:cNvCxnSpPr>
      </xdr:nvCxnSpPr>
      <xdr:spPr>
        <a:xfrm flipH="1" flipV="1">
          <a:off x="9858376" y="15542080"/>
          <a:ext cx="557906" cy="321132"/>
        </a:xfrm>
        <a:prstGeom prst="straightConnector1">
          <a:avLst/>
        </a:prstGeom>
        <a:ln w="38100">
          <a:solidFill>
            <a:srgbClr val="FF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2507243</xdr:colOff>
      <xdr:row>101</xdr:row>
      <xdr:rowOff>112716</xdr:rowOff>
    </xdr:from>
    <xdr:to>
      <xdr:col>11</xdr:col>
      <xdr:colOff>633721</xdr:colOff>
      <xdr:row>104</xdr:row>
      <xdr:rowOff>17464</xdr:rowOff>
    </xdr:to>
    <xdr:pic>
      <xdr:nvPicPr>
        <xdr:cNvPr id="38" name="37 Imagen">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8"/>
        <a:stretch>
          <a:fillRect/>
        </a:stretch>
      </xdr:blipFill>
      <xdr:spPr>
        <a:xfrm>
          <a:off x="2809443" y="23645356"/>
          <a:ext cx="9093429" cy="43116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503464</xdr:colOff>
      <xdr:row>63</xdr:row>
      <xdr:rowOff>326573</xdr:rowOff>
    </xdr:from>
    <xdr:to>
      <xdr:col>4</xdr:col>
      <xdr:colOff>176893</xdr:colOff>
      <xdr:row>63</xdr:row>
      <xdr:rowOff>1687445</xdr:rowOff>
    </xdr:to>
    <xdr:cxnSp macro="">
      <xdr:nvCxnSpPr>
        <xdr:cNvPr id="35" name="34 Conector recto de flecha">
          <a:extLst>
            <a:ext uri="{FF2B5EF4-FFF2-40B4-BE49-F238E27FC236}">
              <a16:creationId xmlns:a16="http://schemas.microsoft.com/office/drawing/2014/main" id="{00000000-0008-0000-0000-000023000000}"/>
            </a:ext>
          </a:extLst>
        </xdr:cNvPr>
        <xdr:cNvCxnSpPr/>
      </xdr:nvCxnSpPr>
      <xdr:spPr>
        <a:xfrm flipH="1" flipV="1">
          <a:off x="3932464" y="13348609"/>
          <a:ext cx="721179" cy="1360872"/>
        </a:xfrm>
        <a:prstGeom prst="straightConnector1">
          <a:avLst/>
        </a:prstGeom>
        <a:ln w="38100">
          <a:solidFill>
            <a:srgbClr val="FF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103294</xdr:colOff>
      <xdr:row>21</xdr:row>
      <xdr:rowOff>272143</xdr:rowOff>
    </xdr:from>
    <xdr:to>
      <xdr:col>6</xdr:col>
      <xdr:colOff>802822</xdr:colOff>
      <xdr:row>22</xdr:row>
      <xdr:rowOff>81</xdr:rowOff>
    </xdr:to>
    <xdr:cxnSp macro="">
      <xdr:nvCxnSpPr>
        <xdr:cNvPr id="27" name="26 Conector recto de flecha">
          <a:extLst>
            <a:ext uri="{FF2B5EF4-FFF2-40B4-BE49-F238E27FC236}">
              <a16:creationId xmlns:a16="http://schemas.microsoft.com/office/drawing/2014/main" id="{00000000-0008-0000-0000-00001B000000}"/>
            </a:ext>
          </a:extLst>
        </xdr:cNvPr>
        <xdr:cNvCxnSpPr/>
      </xdr:nvCxnSpPr>
      <xdr:spPr>
        <a:xfrm>
          <a:off x="217594" y="4586968"/>
          <a:ext cx="6881253" cy="13688"/>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43</xdr:row>
      <xdr:rowOff>0</xdr:rowOff>
    </xdr:from>
    <xdr:to>
      <xdr:col>3</xdr:col>
      <xdr:colOff>585107</xdr:colOff>
      <xdr:row>43</xdr:row>
      <xdr:rowOff>0</xdr:rowOff>
    </xdr:to>
    <xdr:cxnSp macro="">
      <xdr:nvCxnSpPr>
        <xdr:cNvPr id="28" name="27 Conector recto de flecha">
          <a:extLst>
            <a:ext uri="{FF2B5EF4-FFF2-40B4-BE49-F238E27FC236}">
              <a16:creationId xmlns:a16="http://schemas.microsoft.com/office/drawing/2014/main" id="{00000000-0008-0000-0000-00001C000000}"/>
            </a:ext>
          </a:extLst>
        </xdr:cNvPr>
        <xdr:cNvCxnSpPr/>
      </xdr:nvCxnSpPr>
      <xdr:spPr>
        <a:xfrm>
          <a:off x="302200" y="8744316"/>
          <a:ext cx="3802080" cy="0"/>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68036</xdr:colOff>
      <xdr:row>73</xdr:row>
      <xdr:rowOff>27215</xdr:rowOff>
    </xdr:from>
    <xdr:to>
      <xdr:col>3</xdr:col>
      <xdr:colOff>911679</xdr:colOff>
      <xdr:row>73</xdr:row>
      <xdr:rowOff>51676</xdr:rowOff>
    </xdr:to>
    <xdr:cxnSp macro="">
      <xdr:nvCxnSpPr>
        <xdr:cNvPr id="36" name="35 Conector recto de flecha">
          <a:extLst>
            <a:ext uri="{FF2B5EF4-FFF2-40B4-BE49-F238E27FC236}">
              <a16:creationId xmlns:a16="http://schemas.microsoft.com/office/drawing/2014/main" id="{00000000-0008-0000-0000-000024000000}"/>
            </a:ext>
          </a:extLst>
        </xdr:cNvPr>
        <xdr:cNvCxnSpPr/>
      </xdr:nvCxnSpPr>
      <xdr:spPr>
        <a:xfrm>
          <a:off x="370236" y="17320878"/>
          <a:ext cx="4060616" cy="24461"/>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802822</xdr:colOff>
      <xdr:row>85</xdr:row>
      <xdr:rowOff>40821</xdr:rowOff>
    </xdr:from>
    <xdr:to>
      <xdr:col>9</xdr:col>
      <xdr:colOff>680357</xdr:colOff>
      <xdr:row>85</xdr:row>
      <xdr:rowOff>40823</xdr:rowOff>
    </xdr:to>
    <xdr:cxnSp macro="">
      <xdr:nvCxnSpPr>
        <xdr:cNvPr id="37" name="36 Conector recto de flecha">
          <a:extLst>
            <a:ext uri="{FF2B5EF4-FFF2-40B4-BE49-F238E27FC236}">
              <a16:creationId xmlns:a16="http://schemas.microsoft.com/office/drawing/2014/main" id="{00000000-0008-0000-0000-000025000000}"/>
            </a:ext>
          </a:extLst>
        </xdr:cNvPr>
        <xdr:cNvCxnSpPr/>
      </xdr:nvCxnSpPr>
      <xdr:spPr>
        <a:xfrm flipV="1">
          <a:off x="7246515" y="20356488"/>
          <a:ext cx="2782558" cy="2"/>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95250</xdr:colOff>
      <xdr:row>99</xdr:row>
      <xdr:rowOff>283182</xdr:rowOff>
    </xdr:from>
    <xdr:to>
      <xdr:col>5</xdr:col>
      <xdr:colOff>693964</xdr:colOff>
      <xdr:row>99</xdr:row>
      <xdr:rowOff>285750</xdr:rowOff>
    </xdr:to>
    <xdr:cxnSp macro="">
      <xdr:nvCxnSpPr>
        <xdr:cNvPr id="39" name="38 Conector recto de flecha">
          <a:extLst>
            <a:ext uri="{FF2B5EF4-FFF2-40B4-BE49-F238E27FC236}">
              <a16:creationId xmlns:a16="http://schemas.microsoft.com/office/drawing/2014/main" id="{00000000-0008-0000-0000-000027000000}"/>
            </a:ext>
          </a:extLst>
        </xdr:cNvPr>
        <xdr:cNvCxnSpPr/>
      </xdr:nvCxnSpPr>
      <xdr:spPr>
        <a:xfrm>
          <a:off x="397450" y="23299156"/>
          <a:ext cx="5814108" cy="2568"/>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81641</xdr:colOff>
      <xdr:row>128</xdr:row>
      <xdr:rowOff>27215</xdr:rowOff>
    </xdr:from>
    <xdr:to>
      <xdr:col>6</xdr:col>
      <xdr:colOff>598713</xdr:colOff>
      <xdr:row>128</xdr:row>
      <xdr:rowOff>27217</xdr:rowOff>
    </xdr:to>
    <xdr:cxnSp macro="">
      <xdr:nvCxnSpPr>
        <xdr:cNvPr id="42" name="41 Conector recto de flecha">
          <a:extLst>
            <a:ext uri="{FF2B5EF4-FFF2-40B4-BE49-F238E27FC236}">
              <a16:creationId xmlns:a16="http://schemas.microsoft.com/office/drawing/2014/main" id="{00000000-0008-0000-0000-00002A000000}"/>
            </a:ext>
          </a:extLst>
        </xdr:cNvPr>
        <xdr:cNvCxnSpPr/>
      </xdr:nvCxnSpPr>
      <xdr:spPr>
        <a:xfrm flipV="1">
          <a:off x="5599235" y="28726506"/>
          <a:ext cx="1443171" cy="2"/>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81641</xdr:colOff>
      <xdr:row>136</xdr:row>
      <xdr:rowOff>27215</xdr:rowOff>
    </xdr:from>
    <xdr:to>
      <xdr:col>6</xdr:col>
      <xdr:colOff>598713</xdr:colOff>
      <xdr:row>136</xdr:row>
      <xdr:rowOff>27217</xdr:rowOff>
    </xdr:to>
    <xdr:cxnSp macro="">
      <xdr:nvCxnSpPr>
        <xdr:cNvPr id="44" name="43 Conector recto de flecha">
          <a:extLst>
            <a:ext uri="{FF2B5EF4-FFF2-40B4-BE49-F238E27FC236}">
              <a16:creationId xmlns:a16="http://schemas.microsoft.com/office/drawing/2014/main" id="{00000000-0008-0000-0000-00002C000000}"/>
            </a:ext>
          </a:extLst>
        </xdr:cNvPr>
        <xdr:cNvCxnSpPr/>
      </xdr:nvCxnSpPr>
      <xdr:spPr>
        <a:xfrm flipV="1">
          <a:off x="5599235" y="30295999"/>
          <a:ext cx="1443171" cy="2"/>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8303</xdr:colOff>
      <xdr:row>124</xdr:row>
      <xdr:rowOff>202787</xdr:rowOff>
    </xdr:from>
    <xdr:to>
      <xdr:col>10</xdr:col>
      <xdr:colOff>603113</xdr:colOff>
      <xdr:row>128</xdr:row>
      <xdr:rowOff>39173</xdr:rowOff>
    </xdr:to>
    <xdr:pic>
      <xdr:nvPicPr>
        <xdr:cNvPr id="6" name="5 Imagen">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9"/>
        <a:stretch>
          <a:fillRect/>
        </a:stretch>
      </xdr:blipFill>
      <xdr:spPr>
        <a:xfrm rot="20580295">
          <a:off x="9152303" y="28900251"/>
          <a:ext cx="1506489" cy="69363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244929</xdr:colOff>
      <xdr:row>63</xdr:row>
      <xdr:rowOff>255173</xdr:rowOff>
    </xdr:from>
    <xdr:to>
      <xdr:col>8</xdr:col>
      <xdr:colOff>432935</xdr:colOff>
      <xdr:row>64</xdr:row>
      <xdr:rowOff>149677</xdr:rowOff>
    </xdr:to>
    <xdr:pic>
      <xdr:nvPicPr>
        <xdr:cNvPr id="4" name="3 Imagen">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0"/>
        <a:stretch>
          <a:fillRect/>
        </a:stretch>
      </xdr:blipFill>
      <xdr:spPr>
        <a:xfrm>
          <a:off x="4721679" y="13304423"/>
          <a:ext cx="3861935" cy="2683970"/>
        </a:xfrm>
        <a:prstGeom prst="rect">
          <a:avLst/>
        </a:prstGeom>
      </xdr:spPr>
    </xdr:pic>
    <xdr:clientData/>
  </xdr:twoCellAnchor>
  <xdr:twoCellAnchor>
    <xdr:from>
      <xdr:col>5</xdr:col>
      <xdr:colOff>225711</xdr:colOff>
      <xdr:row>104</xdr:row>
      <xdr:rowOff>126532</xdr:rowOff>
    </xdr:from>
    <xdr:to>
      <xdr:col>6</xdr:col>
      <xdr:colOff>422099</xdr:colOff>
      <xdr:row>106</xdr:row>
      <xdr:rowOff>129901</xdr:rowOff>
    </xdr:to>
    <xdr:sp macro="" textlink="">
      <xdr:nvSpPr>
        <xdr:cNvPr id="40" name="22 Llamada rectangular redondeada">
          <a:extLst>
            <a:ext uri="{FF2B5EF4-FFF2-40B4-BE49-F238E27FC236}">
              <a16:creationId xmlns:a16="http://schemas.microsoft.com/office/drawing/2014/main" id="{00000000-0008-0000-0000-000028000000}"/>
            </a:ext>
          </a:extLst>
        </xdr:cNvPr>
        <xdr:cNvSpPr/>
      </xdr:nvSpPr>
      <xdr:spPr>
        <a:xfrm>
          <a:off x="5743305" y="24185585"/>
          <a:ext cx="1122487" cy="354312"/>
        </a:xfrm>
        <a:prstGeom prst="wedgeRoundRectCallout">
          <a:avLst>
            <a:gd name="adj1" fmla="val -41551"/>
            <a:gd name="adj2" fmla="val -89655"/>
            <a:gd name="adj3" fmla="val 16667"/>
          </a:avLst>
        </a:prstGeom>
        <a:solidFill>
          <a:schemeClr val="accent1">
            <a:lumMod val="20000"/>
            <a:lumOff val="80000"/>
          </a:schemeClr>
        </a:solidFill>
        <a:ln>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a:solidFill>
                <a:schemeClr val="tx2"/>
              </a:solidFill>
            </a:rPr>
            <a:t>Los datos</a:t>
          </a:r>
          <a:endParaRPr lang="es-ES" b="1">
            <a:solidFill>
              <a:schemeClr val="tx2"/>
            </a:solidFill>
          </a:endParaRPr>
        </a:p>
      </xdr:txBody>
    </xdr:sp>
    <xdr:clientData/>
  </xdr:twoCellAnchor>
  <xdr:twoCellAnchor>
    <xdr:from>
      <xdr:col>6</xdr:col>
      <xdr:colOff>751380</xdr:colOff>
      <xdr:row>104</xdr:row>
      <xdr:rowOff>142862</xdr:rowOff>
    </xdr:from>
    <xdr:to>
      <xdr:col>7</xdr:col>
      <xdr:colOff>830517</xdr:colOff>
      <xdr:row>106</xdr:row>
      <xdr:rowOff>146231</xdr:rowOff>
    </xdr:to>
    <xdr:sp macro="" textlink="">
      <xdr:nvSpPr>
        <xdr:cNvPr id="41" name="22 Llamada rectangular redondeada">
          <a:extLst>
            <a:ext uri="{FF2B5EF4-FFF2-40B4-BE49-F238E27FC236}">
              <a16:creationId xmlns:a16="http://schemas.microsoft.com/office/drawing/2014/main" id="{00000000-0008-0000-0000-000029000000}"/>
            </a:ext>
          </a:extLst>
        </xdr:cNvPr>
        <xdr:cNvSpPr/>
      </xdr:nvSpPr>
      <xdr:spPr>
        <a:xfrm>
          <a:off x="7195073" y="24201915"/>
          <a:ext cx="1024731" cy="354312"/>
        </a:xfrm>
        <a:prstGeom prst="wedgeRoundRectCallout">
          <a:avLst>
            <a:gd name="adj1" fmla="val -41551"/>
            <a:gd name="adj2" fmla="val -89655"/>
            <a:gd name="adj3" fmla="val 16667"/>
          </a:avLst>
        </a:prstGeom>
        <a:solidFill>
          <a:schemeClr val="accent3">
            <a:lumMod val="20000"/>
            <a:lumOff val="80000"/>
          </a:schemeClr>
        </a:solidFill>
        <a:ln>
          <a:solidFill>
            <a:srgbClr val="00B05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a:solidFill>
                <a:schemeClr val="tx2"/>
              </a:solidFill>
            </a:rPr>
            <a:t>Los años</a:t>
          </a:r>
          <a:endParaRPr lang="es-ES" b="1">
            <a:solidFill>
              <a:schemeClr val="tx2"/>
            </a:solidFill>
          </a:endParaRPr>
        </a:p>
      </xdr:txBody>
    </xdr:sp>
    <xdr:clientData/>
  </xdr:twoCellAnchor>
  <xdr:twoCellAnchor>
    <xdr:from>
      <xdr:col>8</xdr:col>
      <xdr:colOff>526826</xdr:colOff>
      <xdr:row>104</xdr:row>
      <xdr:rowOff>159192</xdr:rowOff>
    </xdr:from>
    <xdr:to>
      <xdr:col>11</xdr:col>
      <xdr:colOff>315478</xdr:colOff>
      <xdr:row>106</xdr:row>
      <xdr:rowOff>162561</xdr:rowOff>
    </xdr:to>
    <xdr:sp macro="" textlink="">
      <xdr:nvSpPr>
        <xdr:cNvPr id="43" name="22 Llamada rectangular redondeada">
          <a:extLst>
            <a:ext uri="{FF2B5EF4-FFF2-40B4-BE49-F238E27FC236}">
              <a16:creationId xmlns:a16="http://schemas.microsoft.com/office/drawing/2014/main" id="{00000000-0008-0000-0000-00002B000000}"/>
            </a:ext>
          </a:extLst>
        </xdr:cNvPr>
        <xdr:cNvSpPr/>
      </xdr:nvSpPr>
      <xdr:spPr>
        <a:xfrm>
          <a:off x="8861709" y="24218245"/>
          <a:ext cx="2722920" cy="354312"/>
        </a:xfrm>
        <a:prstGeom prst="wedgeRoundRectCallout">
          <a:avLst>
            <a:gd name="adj1" fmla="val -41551"/>
            <a:gd name="adj2" fmla="val -89655"/>
            <a:gd name="adj3" fmla="val 16667"/>
          </a:avLst>
        </a:prstGeom>
        <a:solidFill>
          <a:schemeClr val="accent4">
            <a:lumMod val="20000"/>
            <a:lumOff val="8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a:solidFill>
                <a:srgbClr val="7030A0"/>
              </a:solidFill>
            </a:rPr>
            <a:t>El año que quiere predecir</a:t>
          </a:r>
          <a:endParaRPr lang="es-ES" b="1">
            <a:solidFill>
              <a:srgbClr val="7030A0"/>
            </a:solidFill>
          </a:endParaRPr>
        </a:p>
      </xdr:txBody>
    </xdr:sp>
    <xdr:clientData/>
  </xdr:twoCellAnchor>
  <xdr:twoCellAnchor>
    <xdr:from>
      <xdr:col>2</xdr:col>
      <xdr:colOff>3655</xdr:colOff>
      <xdr:row>49</xdr:row>
      <xdr:rowOff>18279</xdr:rowOff>
    </xdr:from>
    <xdr:to>
      <xdr:col>2</xdr:col>
      <xdr:colOff>1825388</xdr:colOff>
      <xdr:row>49</xdr:row>
      <xdr:rowOff>18279</xdr:rowOff>
    </xdr:to>
    <xdr:cxnSp macro="">
      <xdr:nvCxnSpPr>
        <xdr:cNvPr id="46" name="45 Conector recto de flecha">
          <a:extLst>
            <a:ext uri="{FF2B5EF4-FFF2-40B4-BE49-F238E27FC236}">
              <a16:creationId xmlns:a16="http://schemas.microsoft.com/office/drawing/2014/main" id="{00000000-0008-0000-0000-00002E000000}"/>
            </a:ext>
          </a:extLst>
        </xdr:cNvPr>
        <xdr:cNvCxnSpPr/>
      </xdr:nvCxnSpPr>
      <xdr:spPr>
        <a:xfrm>
          <a:off x="302200" y="9993940"/>
          <a:ext cx="1821733" cy="0"/>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185219</xdr:colOff>
      <xdr:row>26</xdr:row>
      <xdr:rowOff>97483</xdr:rowOff>
    </xdr:from>
    <xdr:to>
      <xdr:col>12</xdr:col>
      <xdr:colOff>986175</xdr:colOff>
      <xdr:row>44</xdr:row>
      <xdr:rowOff>92330</xdr:rowOff>
    </xdr:to>
    <xdr:pic>
      <xdr:nvPicPr>
        <xdr:cNvPr id="45" name="44 Imagen">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1"/>
        <a:stretch>
          <a:fillRect/>
        </a:stretch>
      </xdr:blipFill>
      <xdr:spPr>
        <a:xfrm>
          <a:off x="8520102" y="5498097"/>
          <a:ext cx="4680819" cy="358226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272582</xdr:colOff>
      <xdr:row>14</xdr:row>
      <xdr:rowOff>51592</xdr:rowOff>
    </xdr:from>
    <xdr:to>
      <xdr:col>11</xdr:col>
      <xdr:colOff>145480</xdr:colOff>
      <xdr:row>17</xdr:row>
      <xdr:rowOff>163265</xdr:rowOff>
    </xdr:to>
    <xdr:sp macro="" textlink="">
      <xdr:nvSpPr>
        <xdr:cNvPr id="47" name="3 Llamada rectangular redondeada">
          <a:extLst>
            <a:ext uri="{FF2B5EF4-FFF2-40B4-BE49-F238E27FC236}">
              <a16:creationId xmlns:a16="http://schemas.microsoft.com/office/drawing/2014/main" id="{00000000-0008-0000-0000-00002F000000}"/>
            </a:ext>
          </a:extLst>
        </xdr:cNvPr>
        <xdr:cNvSpPr/>
      </xdr:nvSpPr>
      <xdr:spPr>
        <a:xfrm rot="21316242">
          <a:off x="8607465" y="2888376"/>
          <a:ext cx="2807166" cy="696578"/>
        </a:xfrm>
        <a:prstGeom prst="wedgeRoundRectCallout">
          <a:avLst>
            <a:gd name="adj1" fmla="val -48844"/>
            <a:gd name="adj2" fmla="val 97007"/>
            <a:gd name="adj3" fmla="val 16667"/>
          </a:avLst>
        </a:prstGeom>
        <a:solidFill>
          <a:schemeClr val="accent6">
            <a:lumMod val="20000"/>
            <a:lumOff val="80000"/>
          </a:schemeClr>
        </a:solidFill>
        <a:ln>
          <a:solidFill>
            <a:schemeClr val="accent6">
              <a:lumMod val="50000"/>
            </a:schemeClr>
          </a:solidFill>
        </a:ln>
        <a:effectLst>
          <a:outerShdw blurRad="50800" dist="38100" dir="2700000" sx="101000" sy="101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600" b="1">
              <a:solidFill>
                <a:schemeClr val="accent6">
                  <a:lumMod val="50000"/>
                </a:schemeClr>
              </a:solidFill>
            </a:rPr>
            <a:t>Para ganar tiempo vincularemos a</a:t>
          </a:r>
          <a:r>
            <a:rPr lang="es-ES" sz="1600" b="1" baseline="0">
              <a:solidFill>
                <a:schemeClr val="accent6">
                  <a:lumMod val="50000"/>
                </a:schemeClr>
              </a:solidFill>
            </a:rPr>
            <a:t> la hoja </a:t>
          </a:r>
          <a:r>
            <a:rPr lang="es-ES" sz="1600" b="1" baseline="0">
              <a:solidFill>
                <a:srgbClr val="FF0000"/>
              </a:solidFill>
            </a:rPr>
            <a:t>Sector</a:t>
          </a:r>
          <a:r>
            <a:rPr lang="es-ES" sz="1600" b="1" baseline="0">
              <a:solidFill>
                <a:schemeClr val="accent6">
                  <a:lumMod val="50000"/>
                </a:schemeClr>
              </a:solidFill>
            </a:rPr>
            <a:t>.</a:t>
          </a:r>
          <a:endParaRPr lang="es-ES" sz="1600" b="1">
            <a:solidFill>
              <a:srgbClr val="C00000"/>
            </a:solidFill>
          </a:endParaRPr>
        </a:p>
      </xdr:txBody>
    </xdr:sp>
    <xdr:clientData/>
  </xdr:twoCellAnchor>
  <xdr:twoCellAnchor editAs="oneCell">
    <xdr:from>
      <xdr:col>12</xdr:col>
      <xdr:colOff>1013834</xdr:colOff>
      <xdr:row>21</xdr:row>
      <xdr:rowOff>241547</xdr:rowOff>
    </xdr:from>
    <xdr:to>
      <xdr:col>17</xdr:col>
      <xdr:colOff>853116</xdr:colOff>
      <xdr:row>40</xdr:row>
      <xdr:rowOff>48743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2"/>
        <a:stretch>
          <a:fillRect/>
        </a:stretch>
      </xdr:blipFill>
      <xdr:spPr>
        <a:xfrm>
          <a:off x="13228580" y="4521096"/>
          <a:ext cx="4849960" cy="366756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12</xdr:col>
      <xdr:colOff>38993</xdr:colOff>
      <xdr:row>63</xdr:row>
      <xdr:rowOff>2427352</xdr:rowOff>
    </xdr:from>
    <xdr:to>
      <xdr:col>15</xdr:col>
      <xdr:colOff>149269</xdr:colOff>
      <xdr:row>67</xdr:row>
      <xdr:rowOff>168944</xdr:rowOff>
    </xdr:to>
    <xdr:sp macro="" textlink="">
      <xdr:nvSpPr>
        <xdr:cNvPr id="48" name="3 Llamada rectangular redondeada">
          <a:extLst>
            <a:ext uri="{FF2B5EF4-FFF2-40B4-BE49-F238E27FC236}">
              <a16:creationId xmlns:a16="http://schemas.microsoft.com/office/drawing/2014/main" id="{00000000-0008-0000-0000-000030000000}"/>
            </a:ext>
          </a:extLst>
        </xdr:cNvPr>
        <xdr:cNvSpPr/>
      </xdr:nvSpPr>
      <xdr:spPr>
        <a:xfrm rot="21316242">
          <a:off x="12253739" y="15100273"/>
          <a:ext cx="3239513" cy="1173030"/>
        </a:xfrm>
        <a:prstGeom prst="wedgeRoundRectCallout">
          <a:avLst>
            <a:gd name="adj1" fmla="val -48844"/>
            <a:gd name="adj2" fmla="val 97007"/>
            <a:gd name="adj3" fmla="val 16667"/>
          </a:avLst>
        </a:prstGeom>
        <a:solidFill>
          <a:schemeClr val="accent4">
            <a:lumMod val="20000"/>
            <a:lumOff val="80000"/>
          </a:schemeClr>
        </a:solidFill>
        <a:ln>
          <a:solidFill>
            <a:srgbClr val="7030A0"/>
          </a:solidFill>
        </a:ln>
        <a:effectLst>
          <a:outerShdw blurRad="50800" dist="38100" dir="2700000" sx="101000" sy="101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400" b="0">
              <a:solidFill>
                <a:sysClr val="windowText" lastClr="000000"/>
              </a:solidFill>
            </a:rPr>
            <a:t>Si el numerador es un número y el denominador es un número, entonces calcula la división.</a:t>
          </a:r>
          <a:r>
            <a:rPr lang="es-ES" sz="1400" b="0" baseline="0">
              <a:solidFill>
                <a:sysClr val="windowText" lastClr="000000"/>
              </a:solidFill>
            </a:rPr>
            <a:t> En caso contrario, pon "SIN DATOS"</a:t>
          </a:r>
          <a:endParaRPr lang="es-ES" sz="1400" b="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55788</xdr:colOff>
      <xdr:row>147</xdr:row>
      <xdr:rowOff>157843</xdr:rowOff>
    </xdr:from>
    <xdr:to>
      <xdr:col>4</xdr:col>
      <xdr:colOff>721178</xdr:colOff>
      <xdr:row>160</xdr:row>
      <xdr:rowOff>0</xdr:rowOff>
    </xdr:to>
    <xdr:graphicFrame macro="">
      <xdr:nvGraphicFramePr>
        <xdr:cNvPr id="2" name="5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56030</xdr:colOff>
      <xdr:row>27</xdr:row>
      <xdr:rowOff>125666</xdr:rowOff>
    </xdr:from>
    <xdr:to>
      <xdr:col>5</xdr:col>
      <xdr:colOff>549090</xdr:colOff>
      <xdr:row>34</xdr:row>
      <xdr:rowOff>163286</xdr:rowOff>
    </xdr:to>
    <xdr:sp macro="" textlink="">
      <xdr:nvSpPr>
        <xdr:cNvPr id="27" name="AutoShape 65">
          <a:extLst>
            <a:ext uri="{FF2B5EF4-FFF2-40B4-BE49-F238E27FC236}">
              <a16:creationId xmlns:a16="http://schemas.microsoft.com/office/drawing/2014/main" id="{00000000-0008-0000-0100-00001B000000}"/>
            </a:ext>
          </a:extLst>
        </xdr:cNvPr>
        <xdr:cNvSpPr>
          <a:spLocks noChangeArrowheads="1"/>
        </xdr:cNvSpPr>
      </xdr:nvSpPr>
      <xdr:spPr bwMode="auto">
        <a:xfrm>
          <a:off x="341780" y="5935916"/>
          <a:ext cx="5595739" cy="1466370"/>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538108" h="2139214">
              <a:moveTo>
                <a:pt x="0" y="0"/>
              </a:moveTo>
              <a:lnTo>
                <a:pt x="5538108" y="0"/>
              </a:lnTo>
              <a:lnTo>
                <a:pt x="5538108" y="841375"/>
              </a:lnTo>
              <a:lnTo>
                <a:pt x="5538108" y="1201964"/>
              </a:lnTo>
              <a:lnTo>
                <a:pt x="5538108" y="1442357"/>
              </a:lnTo>
              <a:lnTo>
                <a:pt x="1350593" y="1420074"/>
              </a:lnTo>
              <a:lnTo>
                <a:pt x="1926807" y="2139214"/>
              </a:lnTo>
              <a:lnTo>
                <a:pt x="923018" y="1442357"/>
              </a:lnTo>
              <a:lnTo>
                <a:pt x="0" y="1442357"/>
              </a:lnTo>
              <a:lnTo>
                <a:pt x="0" y="1201964"/>
              </a:lnTo>
              <a:lnTo>
                <a:pt x="0" y="841375"/>
              </a:lnTo>
              <a:lnTo>
                <a:pt x="0" y="841375"/>
              </a:lnTo>
              <a:lnTo>
                <a:pt x="0" y="0"/>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ts val="14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solvencia es la capacidad de la empresa para cumplir sus obligaciones financieras. Una forma de medir la solvencia a corto plazo es calculando el ratio de solvencia estricta, que se obtiene al dividir el Activo Corriente entre el Pasivo Corriente. Si este ratio es mayor que 1 el Fondo de Maniobra es positivo.</a:t>
          </a:r>
        </a:p>
      </xdr:txBody>
    </xdr:sp>
    <xdr:clientData/>
  </xdr:twoCellAnchor>
  <xdr:twoCellAnchor editAs="oneCell">
    <xdr:from>
      <xdr:col>2</xdr:col>
      <xdr:colOff>2031</xdr:colOff>
      <xdr:row>101</xdr:row>
      <xdr:rowOff>64178</xdr:rowOff>
    </xdr:from>
    <xdr:to>
      <xdr:col>2</xdr:col>
      <xdr:colOff>2218099</xdr:colOff>
      <xdr:row>104</xdr:row>
      <xdr:rowOff>132213</xdr:rowOff>
    </xdr:to>
    <xdr:pic>
      <xdr:nvPicPr>
        <xdr:cNvPr id="46" name="45 Imagen">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
        <a:stretch>
          <a:fillRect/>
        </a:stretch>
      </xdr:blipFill>
      <xdr:spPr>
        <a:xfrm>
          <a:off x="304231" y="23879521"/>
          <a:ext cx="2216068" cy="59445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380999</xdr:colOff>
      <xdr:row>86</xdr:row>
      <xdr:rowOff>122463</xdr:rowOff>
    </xdr:from>
    <xdr:to>
      <xdr:col>11</xdr:col>
      <xdr:colOff>190499</xdr:colOff>
      <xdr:row>98</xdr:row>
      <xdr:rowOff>54428</xdr:rowOff>
    </xdr:to>
    <xdr:graphicFrame macro="">
      <xdr:nvGraphicFramePr>
        <xdr:cNvPr id="47" name="5 Gráfico">
          <a:extLst>
            <a:ext uri="{FF2B5EF4-FFF2-40B4-BE49-F238E27FC236}">
              <a16:creationId xmlns:a16="http://schemas.microsoft.com/office/drawing/2014/main" id="{00000000-0008-0000-01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1211036</xdr:colOff>
      <xdr:row>124</xdr:row>
      <xdr:rowOff>122465</xdr:rowOff>
    </xdr:from>
    <xdr:to>
      <xdr:col>9</xdr:col>
      <xdr:colOff>204107</xdr:colOff>
      <xdr:row>125</xdr:row>
      <xdr:rowOff>136071</xdr:rowOff>
    </xdr:to>
    <xdr:cxnSp macro="">
      <xdr:nvCxnSpPr>
        <xdr:cNvPr id="50" name="49 Conector recto de flecha">
          <a:extLst>
            <a:ext uri="{FF2B5EF4-FFF2-40B4-BE49-F238E27FC236}">
              <a16:creationId xmlns:a16="http://schemas.microsoft.com/office/drawing/2014/main" id="{00000000-0008-0000-0100-000032000000}"/>
            </a:ext>
          </a:extLst>
        </xdr:cNvPr>
        <xdr:cNvCxnSpPr/>
      </xdr:nvCxnSpPr>
      <xdr:spPr>
        <a:xfrm flipV="1">
          <a:off x="1496786" y="25608644"/>
          <a:ext cx="7851321" cy="217713"/>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367393</xdr:colOff>
      <xdr:row>147</xdr:row>
      <xdr:rowOff>163286</xdr:rowOff>
    </xdr:from>
    <xdr:to>
      <xdr:col>15</xdr:col>
      <xdr:colOff>270783</xdr:colOff>
      <xdr:row>160</xdr:row>
      <xdr:rowOff>5443</xdr:rowOff>
    </xdr:to>
    <xdr:graphicFrame macro="">
      <xdr:nvGraphicFramePr>
        <xdr:cNvPr id="55" name="5 Gráfico">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147</xdr:row>
      <xdr:rowOff>149679</xdr:rowOff>
    </xdr:from>
    <xdr:to>
      <xdr:col>10</xdr:col>
      <xdr:colOff>189140</xdr:colOff>
      <xdr:row>159</xdr:row>
      <xdr:rowOff>182336</xdr:rowOff>
    </xdr:to>
    <xdr:graphicFrame macro="">
      <xdr:nvGraphicFramePr>
        <xdr:cNvPr id="56" name="5 Gráfico">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2405647</xdr:colOff>
      <xdr:row>101</xdr:row>
      <xdr:rowOff>126324</xdr:rowOff>
    </xdr:from>
    <xdr:to>
      <xdr:col>10</xdr:col>
      <xdr:colOff>623832</xdr:colOff>
      <xdr:row>104</xdr:row>
      <xdr:rowOff>2443</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stretch>
          <a:fillRect/>
        </a:stretch>
      </xdr:blipFill>
      <xdr:spPr>
        <a:xfrm>
          <a:off x="2707847" y="23941667"/>
          <a:ext cx="8200548" cy="40253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190500</xdr:colOff>
      <xdr:row>47</xdr:row>
      <xdr:rowOff>122465</xdr:rowOff>
    </xdr:from>
    <xdr:to>
      <xdr:col>12</xdr:col>
      <xdr:colOff>641727</xdr:colOff>
      <xdr:row>50</xdr:row>
      <xdr:rowOff>5384</xdr:rowOff>
    </xdr:to>
    <xdr:pic>
      <xdr:nvPicPr>
        <xdr:cNvPr id="11" name="10 Imagen">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341179" y="9688286"/>
          <a:ext cx="4247619" cy="49523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7</xdr:col>
      <xdr:colOff>68035</xdr:colOff>
      <xdr:row>59</xdr:row>
      <xdr:rowOff>68036</xdr:rowOff>
    </xdr:from>
    <xdr:to>
      <xdr:col>13</xdr:col>
      <xdr:colOff>347233</xdr:colOff>
      <xdr:row>61</xdr:row>
      <xdr:rowOff>145795</xdr:rowOff>
    </xdr:to>
    <xdr:pic>
      <xdr:nvPicPr>
        <xdr:cNvPr id="15" name="14 Imagen">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8"/>
        <a:stretch>
          <a:fillRect/>
        </a:stretch>
      </xdr:blipFill>
      <xdr:spPr>
        <a:xfrm>
          <a:off x="7293428" y="12028715"/>
          <a:ext cx="6021412" cy="48597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409433</xdr:colOff>
      <xdr:row>63</xdr:row>
      <xdr:rowOff>218942</xdr:rowOff>
    </xdr:from>
    <xdr:to>
      <xdr:col>14</xdr:col>
      <xdr:colOff>318571</xdr:colOff>
      <xdr:row>63</xdr:row>
      <xdr:rowOff>612321</xdr:rowOff>
    </xdr:to>
    <xdr:pic>
      <xdr:nvPicPr>
        <xdr:cNvPr id="16" name="15 Imagen">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a:off x="10693996" y="12901612"/>
          <a:ext cx="3925479" cy="39337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12</xdr:col>
      <xdr:colOff>441990</xdr:colOff>
      <xdr:row>61</xdr:row>
      <xdr:rowOff>86199</xdr:rowOff>
    </xdr:from>
    <xdr:to>
      <xdr:col>12</xdr:col>
      <xdr:colOff>511383</xdr:colOff>
      <xdr:row>63</xdr:row>
      <xdr:rowOff>218942</xdr:rowOff>
    </xdr:to>
    <xdr:cxnSp macro="">
      <xdr:nvCxnSpPr>
        <xdr:cNvPr id="17" name="16 Conector recto de flecha">
          <a:extLst>
            <a:ext uri="{FF2B5EF4-FFF2-40B4-BE49-F238E27FC236}">
              <a16:creationId xmlns:a16="http://schemas.microsoft.com/office/drawing/2014/main" id="{00000000-0008-0000-0100-000011000000}"/>
            </a:ext>
          </a:extLst>
        </xdr:cNvPr>
        <xdr:cNvCxnSpPr>
          <a:stCxn id="16" idx="0"/>
          <a:endCxn id="18" idx="2"/>
        </xdr:cNvCxnSpPr>
      </xdr:nvCxnSpPr>
      <xdr:spPr>
        <a:xfrm flipV="1">
          <a:off x="12656736" y="12398429"/>
          <a:ext cx="69393" cy="503183"/>
        </a:xfrm>
        <a:prstGeom prst="straightConnector1">
          <a:avLst/>
        </a:prstGeom>
        <a:ln w="38100">
          <a:solidFill>
            <a:srgbClr val="FF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639535</xdr:colOff>
      <xdr:row>59</xdr:row>
      <xdr:rowOff>132270</xdr:rowOff>
    </xdr:from>
    <xdr:to>
      <xdr:col>13</xdr:col>
      <xdr:colOff>285745</xdr:colOff>
      <xdr:row>61</xdr:row>
      <xdr:rowOff>86199</xdr:rowOff>
    </xdr:to>
    <xdr:sp macro="" textlink="">
      <xdr:nvSpPr>
        <xdr:cNvPr id="18" name="17 Rectángulo">
          <a:extLst>
            <a:ext uri="{FF2B5EF4-FFF2-40B4-BE49-F238E27FC236}">
              <a16:creationId xmlns:a16="http://schemas.microsoft.com/office/drawing/2014/main" id="{00000000-0008-0000-0100-000012000000}"/>
            </a:ext>
          </a:extLst>
        </xdr:cNvPr>
        <xdr:cNvSpPr/>
      </xdr:nvSpPr>
      <xdr:spPr>
        <a:xfrm>
          <a:off x="11661321" y="12351484"/>
          <a:ext cx="1592031" cy="36214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2</xdr:col>
      <xdr:colOff>2381251</xdr:colOff>
      <xdr:row>73</xdr:row>
      <xdr:rowOff>38997</xdr:rowOff>
    </xdr:from>
    <xdr:to>
      <xdr:col>5</xdr:col>
      <xdr:colOff>734785</xdr:colOff>
      <xdr:row>73</xdr:row>
      <xdr:rowOff>575521</xdr:rowOff>
    </xdr:to>
    <xdr:pic>
      <xdr:nvPicPr>
        <xdr:cNvPr id="19" name="18 Imagen">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9"/>
        <a:stretch>
          <a:fillRect/>
        </a:stretch>
      </xdr:blipFill>
      <xdr:spPr>
        <a:xfrm>
          <a:off x="2683451" y="17781087"/>
          <a:ext cx="3568928" cy="5365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10</xdr:col>
      <xdr:colOff>476249</xdr:colOff>
      <xdr:row>75</xdr:row>
      <xdr:rowOff>54429</xdr:rowOff>
    </xdr:from>
    <xdr:to>
      <xdr:col>13</xdr:col>
      <xdr:colOff>707572</xdr:colOff>
      <xdr:row>76</xdr:row>
      <xdr:rowOff>166048</xdr:rowOff>
    </xdr:to>
    <xdr:pic>
      <xdr:nvPicPr>
        <xdr:cNvPr id="4" name="3 Imagen">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0"/>
        <a:stretch>
          <a:fillRect/>
        </a:stretch>
      </xdr:blipFill>
      <xdr:spPr>
        <a:xfrm>
          <a:off x="10531928" y="16015608"/>
          <a:ext cx="3143251" cy="31572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353786</xdr:colOff>
      <xdr:row>73</xdr:row>
      <xdr:rowOff>272143</xdr:rowOff>
    </xdr:from>
    <xdr:to>
      <xdr:col>14</xdr:col>
      <xdr:colOff>537734</xdr:colOff>
      <xdr:row>74</xdr:row>
      <xdr:rowOff>68036</xdr:rowOff>
    </xdr:to>
    <xdr:pic>
      <xdr:nvPicPr>
        <xdr:cNvPr id="23" name="22 Imagen">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8"/>
        <a:stretch>
          <a:fillRect/>
        </a:stretch>
      </xdr:blipFill>
      <xdr:spPr>
        <a:xfrm>
          <a:off x="8504465" y="15335250"/>
          <a:ext cx="6021412" cy="48985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898072</xdr:colOff>
      <xdr:row>73</xdr:row>
      <xdr:rowOff>326572</xdr:rowOff>
    </xdr:from>
    <xdr:to>
      <xdr:col>10</xdr:col>
      <xdr:colOff>612321</xdr:colOff>
      <xdr:row>74</xdr:row>
      <xdr:rowOff>2723</xdr:rowOff>
    </xdr:to>
    <xdr:sp macro="" textlink="">
      <xdr:nvSpPr>
        <xdr:cNvPr id="24" name="23 Rectángulo">
          <a:extLst>
            <a:ext uri="{FF2B5EF4-FFF2-40B4-BE49-F238E27FC236}">
              <a16:creationId xmlns:a16="http://schemas.microsoft.com/office/drawing/2014/main" id="{00000000-0008-0000-0100-000018000000}"/>
            </a:ext>
          </a:extLst>
        </xdr:cNvPr>
        <xdr:cNvSpPr/>
      </xdr:nvSpPr>
      <xdr:spPr>
        <a:xfrm>
          <a:off x="9048751" y="15389679"/>
          <a:ext cx="1619249" cy="37011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714376</xdr:colOff>
      <xdr:row>74</xdr:row>
      <xdr:rowOff>2723</xdr:rowOff>
    </xdr:from>
    <xdr:to>
      <xdr:col>10</xdr:col>
      <xdr:colOff>435429</xdr:colOff>
      <xdr:row>75</xdr:row>
      <xdr:rowOff>95251</xdr:rowOff>
    </xdr:to>
    <xdr:cxnSp macro="">
      <xdr:nvCxnSpPr>
        <xdr:cNvPr id="25" name="24 Conector recto de flecha">
          <a:extLst>
            <a:ext uri="{FF2B5EF4-FFF2-40B4-BE49-F238E27FC236}">
              <a16:creationId xmlns:a16="http://schemas.microsoft.com/office/drawing/2014/main" id="{00000000-0008-0000-0100-000019000000}"/>
            </a:ext>
          </a:extLst>
        </xdr:cNvPr>
        <xdr:cNvCxnSpPr>
          <a:endCxn id="24" idx="2"/>
        </xdr:cNvCxnSpPr>
      </xdr:nvCxnSpPr>
      <xdr:spPr>
        <a:xfrm flipH="1" flipV="1">
          <a:off x="9858376" y="15759794"/>
          <a:ext cx="632732" cy="296636"/>
        </a:xfrm>
        <a:prstGeom prst="straightConnector1">
          <a:avLst/>
        </a:prstGeom>
        <a:ln w="38100">
          <a:solidFill>
            <a:srgbClr val="FF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571500</xdr:colOff>
      <xdr:row>63</xdr:row>
      <xdr:rowOff>136072</xdr:rowOff>
    </xdr:from>
    <xdr:to>
      <xdr:col>4</xdr:col>
      <xdr:colOff>244929</xdr:colOff>
      <xdr:row>63</xdr:row>
      <xdr:rowOff>1496944</xdr:rowOff>
    </xdr:to>
    <xdr:cxnSp macro="">
      <xdr:nvCxnSpPr>
        <xdr:cNvPr id="26" name="25 Conector recto de flecha">
          <a:extLst>
            <a:ext uri="{FF2B5EF4-FFF2-40B4-BE49-F238E27FC236}">
              <a16:creationId xmlns:a16="http://schemas.microsoft.com/office/drawing/2014/main" id="{00000000-0008-0000-0100-00001A000000}"/>
            </a:ext>
          </a:extLst>
        </xdr:cNvPr>
        <xdr:cNvCxnSpPr/>
      </xdr:nvCxnSpPr>
      <xdr:spPr>
        <a:xfrm flipH="1" flipV="1">
          <a:off x="4000500" y="12899572"/>
          <a:ext cx="721179" cy="1360872"/>
        </a:xfrm>
        <a:prstGeom prst="straightConnector1">
          <a:avLst/>
        </a:prstGeom>
        <a:ln w="38100">
          <a:solidFill>
            <a:srgbClr val="FF0000"/>
          </a:solidFill>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103294</xdr:colOff>
      <xdr:row>21</xdr:row>
      <xdr:rowOff>272143</xdr:rowOff>
    </xdr:from>
    <xdr:to>
      <xdr:col>6</xdr:col>
      <xdr:colOff>802822</xdr:colOff>
      <xdr:row>22</xdr:row>
      <xdr:rowOff>81</xdr:rowOff>
    </xdr:to>
    <xdr:cxnSp macro="">
      <xdr:nvCxnSpPr>
        <xdr:cNvPr id="28" name="27 Conector recto de flecha">
          <a:extLst>
            <a:ext uri="{FF2B5EF4-FFF2-40B4-BE49-F238E27FC236}">
              <a16:creationId xmlns:a16="http://schemas.microsoft.com/office/drawing/2014/main" id="{00000000-0008-0000-0100-00001C000000}"/>
            </a:ext>
          </a:extLst>
        </xdr:cNvPr>
        <xdr:cNvCxnSpPr/>
      </xdr:nvCxnSpPr>
      <xdr:spPr>
        <a:xfrm>
          <a:off x="212151" y="4599214"/>
          <a:ext cx="6890778" cy="13688"/>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362250</xdr:colOff>
      <xdr:row>63</xdr:row>
      <xdr:rowOff>272141</xdr:rowOff>
    </xdr:from>
    <xdr:to>
      <xdr:col>8</xdr:col>
      <xdr:colOff>707570</xdr:colOff>
      <xdr:row>64</xdr:row>
      <xdr:rowOff>44655</xdr:rowOff>
    </xdr:to>
    <xdr:pic>
      <xdr:nvPicPr>
        <xdr:cNvPr id="6" name="5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1"/>
        <a:stretch>
          <a:fillRect/>
        </a:stretch>
      </xdr:blipFill>
      <xdr:spPr>
        <a:xfrm>
          <a:off x="4839000" y="13321391"/>
          <a:ext cx="4019249" cy="2793301"/>
        </a:xfrm>
        <a:prstGeom prst="rect">
          <a:avLst/>
        </a:prstGeom>
      </xdr:spPr>
    </xdr:pic>
    <xdr:clientData/>
  </xdr:twoCellAnchor>
  <xdr:twoCellAnchor>
    <xdr:from>
      <xdr:col>4</xdr:col>
      <xdr:colOff>703332</xdr:colOff>
      <xdr:row>104</xdr:row>
      <xdr:rowOff>71895</xdr:rowOff>
    </xdr:from>
    <xdr:to>
      <xdr:col>5</xdr:col>
      <xdr:colOff>920030</xdr:colOff>
      <xdr:row>106</xdr:row>
      <xdr:rowOff>94071</xdr:rowOff>
    </xdr:to>
    <xdr:sp macro="" textlink="">
      <xdr:nvSpPr>
        <xdr:cNvPr id="29" name="22 Llamada rectangular redondeada">
          <a:extLst>
            <a:ext uri="{FF2B5EF4-FFF2-40B4-BE49-F238E27FC236}">
              <a16:creationId xmlns:a16="http://schemas.microsoft.com/office/drawing/2014/main" id="{00000000-0008-0000-0100-00001D000000}"/>
            </a:ext>
          </a:extLst>
        </xdr:cNvPr>
        <xdr:cNvSpPr/>
      </xdr:nvSpPr>
      <xdr:spPr>
        <a:xfrm>
          <a:off x="5294829" y="24413652"/>
          <a:ext cx="1142795" cy="373119"/>
        </a:xfrm>
        <a:prstGeom prst="wedgeRoundRectCallout">
          <a:avLst>
            <a:gd name="adj1" fmla="val -41551"/>
            <a:gd name="adj2" fmla="val -89655"/>
            <a:gd name="adj3" fmla="val 16667"/>
          </a:avLst>
        </a:prstGeom>
        <a:solidFill>
          <a:schemeClr val="accent1">
            <a:lumMod val="20000"/>
            <a:lumOff val="80000"/>
          </a:schemeClr>
        </a:solidFill>
        <a:ln>
          <a:solidFill>
            <a:schemeClr val="accent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a:solidFill>
                <a:schemeClr val="tx2"/>
              </a:solidFill>
            </a:rPr>
            <a:t>Los datos</a:t>
          </a:r>
          <a:endParaRPr lang="es-ES" b="1">
            <a:solidFill>
              <a:schemeClr val="tx2"/>
            </a:solidFill>
          </a:endParaRPr>
        </a:p>
      </xdr:txBody>
    </xdr:sp>
    <xdr:clientData/>
  </xdr:twoCellAnchor>
  <xdr:twoCellAnchor>
    <xdr:from>
      <xdr:col>6</xdr:col>
      <xdr:colOff>167238</xdr:colOff>
      <xdr:row>104</xdr:row>
      <xdr:rowOff>88225</xdr:rowOff>
    </xdr:from>
    <xdr:to>
      <xdr:col>7</xdr:col>
      <xdr:colOff>246375</xdr:colOff>
      <xdr:row>106</xdr:row>
      <xdr:rowOff>110401</xdr:rowOff>
    </xdr:to>
    <xdr:sp macro="" textlink="">
      <xdr:nvSpPr>
        <xdr:cNvPr id="30" name="22 Llamada rectangular redondeada">
          <a:extLst>
            <a:ext uri="{FF2B5EF4-FFF2-40B4-BE49-F238E27FC236}">
              <a16:creationId xmlns:a16="http://schemas.microsoft.com/office/drawing/2014/main" id="{00000000-0008-0000-0100-00001E000000}"/>
            </a:ext>
          </a:extLst>
        </xdr:cNvPr>
        <xdr:cNvSpPr/>
      </xdr:nvSpPr>
      <xdr:spPr>
        <a:xfrm>
          <a:off x="6610931" y="24429982"/>
          <a:ext cx="1024731" cy="373119"/>
        </a:xfrm>
        <a:prstGeom prst="wedgeRoundRectCallout">
          <a:avLst>
            <a:gd name="adj1" fmla="val -41551"/>
            <a:gd name="adj2" fmla="val -89655"/>
            <a:gd name="adj3" fmla="val 16667"/>
          </a:avLst>
        </a:prstGeom>
        <a:solidFill>
          <a:schemeClr val="accent3">
            <a:lumMod val="20000"/>
            <a:lumOff val="80000"/>
          </a:schemeClr>
        </a:solidFill>
        <a:ln>
          <a:solidFill>
            <a:srgbClr val="00B05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a:solidFill>
                <a:schemeClr val="tx2"/>
              </a:solidFill>
            </a:rPr>
            <a:t>Los años</a:t>
          </a:r>
          <a:endParaRPr lang="es-ES" b="1">
            <a:solidFill>
              <a:schemeClr val="tx2"/>
            </a:solidFill>
          </a:endParaRPr>
        </a:p>
      </xdr:txBody>
    </xdr:sp>
    <xdr:clientData/>
  </xdr:twoCellAnchor>
  <xdr:twoCellAnchor>
    <xdr:from>
      <xdr:col>7</xdr:col>
      <xdr:colOff>888280</xdr:colOff>
      <xdr:row>104</xdr:row>
      <xdr:rowOff>104555</xdr:rowOff>
    </xdr:from>
    <xdr:to>
      <xdr:col>10</xdr:col>
      <xdr:colOff>693380</xdr:colOff>
      <xdr:row>106</xdr:row>
      <xdr:rowOff>126731</xdr:rowOff>
    </xdr:to>
    <xdr:sp macro="" textlink="">
      <xdr:nvSpPr>
        <xdr:cNvPr id="31" name="22 Llamada rectangular redondeada">
          <a:extLst>
            <a:ext uri="{FF2B5EF4-FFF2-40B4-BE49-F238E27FC236}">
              <a16:creationId xmlns:a16="http://schemas.microsoft.com/office/drawing/2014/main" id="{00000000-0008-0000-0100-00001F000000}"/>
            </a:ext>
          </a:extLst>
        </xdr:cNvPr>
        <xdr:cNvSpPr/>
      </xdr:nvSpPr>
      <xdr:spPr>
        <a:xfrm>
          <a:off x="8277567" y="24446312"/>
          <a:ext cx="2700376" cy="373119"/>
        </a:xfrm>
        <a:prstGeom prst="wedgeRoundRectCallout">
          <a:avLst>
            <a:gd name="adj1" fmla="val -41551"/>
            <a:gd name="adj2" fmla="val -89655"/>
            <a:gd name="adj3" fmla="val 16667"/>
          </a:avLst>
        </a:prstGeom>
        <a:solidFill>
          <a:schemeClr val="accent4">
            <a:lumMod val="20000"/>
            <a:lumOff val="80000"/>
          </a:schemeClr>
        </a:solidFill>
        <a:ln>
          <a:solidFill>
            <a:srgbClr val="7030A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s-E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a:solidFill>
                <a:srgbClr val="7030A0"/>
              </a:solidFill>
            </a:rPr>
            <a:t>El año que quiere predecir</a:t>
          </a:r>
          <a:endParaRPr lang="es-ES" b="1">
            <a:solidFill>
              <a:srgbClr val="7030A0"/>
            </a:solidFill>
          </a:endParaRPr>
        </a:p>
      </xdr:txBody>
    </xdr:sp>
    <xdr:clientData/>
  </xdr:twoCellAnchor>
  <xdr:twoCellAnchor>
    <xdr:from>
      <xdr:col>1</xdr:col>
      <xdr:colOff>103294</xdr:colOff>
      <xdr:row>21</xdr:row>
      <xdr:rowOff>272143</xdr:rowOff>
    </xdr:from>
    <xdr:to>
      <xdr:col>6</xdr:col>
      <xdr:colOff>802822</xdr:colOff>
      <xdr:row>22</xdr:row>
      <xdr:rowOff>81</xdr:rowOff>
    </xdr:to>
    <xdr:cxnSp macro="">
      <xdr:nvCxnSpPr>
        <xdr:cNvPr id="33" name="32 Conector recto de flecha">
          <a:extLst>
            <a:ext uri="{FF2B5EF4-FFF2-40B4-BE49-F238E27FC236}">
              <a16:creationId xmlns:a16="http://schemas.microsoft.com/office/drawing/2014/main" id="{00000000-0008-0000-0100-000021000000}"/>
            </a:ext>
          </a:extLst>
        </xdr:cNvPr>
        <xdr:cNvCxnSpPr/>
      </xdr:nvCxnSpPr>
      <xdr:spPr>
        <a:xfrm>
          <a:off x="219300" y="4537068"/>
          <a:ext cx="7025265" cy="14541"/>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43</xdr:row>
      <xdr:rowOff>19496</xdr:rowOff>
    </xdr:from>
    <xdr:to>
      <xdr:col>3</xdr:col>
      <xdr:colOff>585107</xdr:colOff>
      <xdr:row>43</xdr:row>
      <xdr:rowOff>19496</xdr:rowOff>
    </xdr:to>
    <xdr:cxnSp macro="">
      <xdr:nvCxnSpPr>
        <xdr:cNvPr id="34" name="33 Conector recto de flecha">
          <a:extLst>
            <a:ext uri="{FF2B5EF4-FFF2-40B4-BE49-F238E27FC236}">
              <a16:creationId xmlns:a16="http://schemas.microsoft.com/office/drawing/2014/main" id="{00000000-0008-0000-0100-000022000000}"/>
            </a:ext>
          </a:extLst>
        </xdr:cNvPr>
        <xdr:cNvCxnSpPr/>
      </xdr:nvCxnSpPr>
      <xdr:spPr>
        <a:xfrm>
          <a:off x="302200" y="8763812"/>
          <a:ext cx="3802080" cy="0"/>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13607</xdr:colOff>
      <xdr:row>49</xdr:row>
      <xdr:rowOff>19496</xdr:rowOff>
    </xdr:from>
    <xdr:to>
      <xdr:col>2</xdr:col>
      <xdr:colOff>2231571</xdr:colOff>
      <xdr:row>49</xdr:row>
      <xdr:rowOff>33104</xdr:rowOff>
    </xdr:to>
    <xdr:cxnSp macro="">
      <xdr:nvCxnSpPr>
        <xdr:cNvPr id="35" name="34 Conector recto de flecha">
          <a:extLst>
            <a:ext uri="{FF2B5EF4-FFF2-40B4-BE49-F238E27FC236}">
              <a16:creationId xmlns:a16="http://schemas.microsoft.com/office/drawing/2014/main" id="{00000000-0008-0000-0100-000023000000}"/>
            </a:ext>
          </a:extLst>
        </xdr:cNvPr>
        <xdr:cNvCxnSpPr/>
      </xdr:nvCxnSpPr>
      <xdr:spPr>
        <a:xfrm>
          <a:off x="315807" y="10001859"/>
          <a:ext cx="2217964" cy="13608"/>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155771</xdr:colOff>
      <xdr:row>73</xdr:row>
      <xdr:rowOff>7716</xdr:rowOff>
    </xdr:from>
    <xdr:to>
      <xdr:col>3</xdr:col>
      <xdr:colOff>814195</xdr:colOff>
      <xdr:row>73</xdr:row>
      <xdr:rowOff>32177</xdr:rowOff>
    </xdr:to>
    <xdr:cxnSp macro="">
      <xdr:nvCxnSpPr>
        <xdr:cNvPr id="36" name="35 Conector recto de flecha">
          <a:extLst>
            <a:ext uri="{FF2B5EF4-FFF2-40B4-BE49-F238E27FC236}">
              <a16:creationId xmlns:a16="http://schemas.microsoft.com/office/drawing/2014/main" id="{00000000-0008-0000-0100-000024000000}"/>
            </a:ext>
          </a:extLst>
        </xdr:cNvPr>
        <xdr:cNvCxnSpPr/>
      </xdr:nvCxnSpPr>
      <xdr:spPr>
        <a:xfrm>
          <a:off x="272752" y="17749806"/>
          <a:ext cx="4060616" cy="24461"/>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900306</xdr:colOff>
      <xdr:row>85</xdr:row>
      <xdr:rowOff>50568</xdr:rowOff>
    </xdr:from>
    <xdr:to>
      <xdr:col>9</xdr:col>
      <xdr:colOff>777841</xdr:colOff>
      <xdr:row>85</xdr:row>
      <xdr:rowOff>50569</xdr:rowOff>
    </xdr:to>
    <xdr:cxnSp macro="">
      <xdr:nvCxnSpPr>
        <xdr:cNvPr id="37" name="36 Conector recto de flecha">
          <a:extLst>
            <a:ext uri="{FF2B5EF4-FFF2-40B4-BE49-F238E27FC236}">
              <a16:creationId xmlns:a16="http://schemas.microsoft.com/office/drawing/2014/main" id="{00000000-0008-0000-0100-000025000000}"/>
            </a:ext>
          </a:extLst>
        </xdr:cNvPr>
        <xdr:cNvCxnSpPr/>
      </xdr:nvCxnSpPr>
      <xdr:spPr>
        <a:xfrm flipV="1">
          <a:off x="7343999" y="20814662"/>
          <a:ext cx="2782558" cy="1"/>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27011</xdr:colOff>
      <xdr:row>100</xdr:row>
      <xdr:rowOff>29722</xdr:rowOff>
    </xdr:from>
    <xdr:to>
      <xdr:col>5</xdr:col>
      <xdr:colOff>625725</xdr:colOff>
      <xdr:row>100</xdr:row>
      <xdr:rowOff>32290</xdr:rowOff>
    </xdr:to>
    <xdr:cxnSp macro="">
      <xdr:nvCxnSpPr>
        <xdr:cNvPr id="38" name="37 Conector recto de flecha">
          <a:extLst>
            <a:ext uri="{FF2B5EF4-FFF2-40B4-BE49-F238E27FC236}">
              <a16:creationId xmlns:a16="http://schemas.microsoft.com/office/drawing/2014/main" id="{00000000-0008-0000-0100-000026000000}"/>
            </a:ext>
          </a:extLst>
        </xdr:cNvPr>
        <xdr:cNvCxnSpPr/>
      </xdr:nvCxnSpPr>
      <xdr:spPr>
        <a:xfrm>
          <a:off x="329211" y="23689091"/>
          <a:ext cx="5814108" cy="2568"/>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42647</xdr:colOff>
      <xdr:row>128</xdr:row>
      <xdr:rowOff>56459</xdr:rowOff>
    </xdr:from>
    <xdr:to>
      <xdr:col>6</xdr:col>
      <xdr:colOff>559719</xdr:colOff>
      <xdr:row>128</xdr:row>
      <xdr:rowOff>56460</xdr:rowOff>
    </xdr:to>
    <xdr:cxnSp macro="">
      <xdr:nvCxnSpPr>
        <xdr:cNvPr id="39" name="38 Conector recto de flecha">
          <a:extLst>
            <a:ext uri="{FF2B5EF4-FFF2-40B4-BE49-F238E27FC236}">
              <a16:creationId xmlns:a16="http://schemas.microsoft.com/office/drawing/2014/main" id="{00000000-0008-0000-0100-000027000000}"/>
            </a:ext>
          </a:extLst>
        </xdr:cNvPr>
        <xdr:cNvCxnSpPr/>
      </xdr:nvCxnSpPr>
      <xdr:spPr>
        <a:xfrm flipV="1">
          <a:off x="5560241" y="29018958"/>
          <a:ext cx="1443171" cy="1"/>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52396</xdr:colOff>
      <xdr:row>136</xdr:row>
      <xdr:rowOff>17465</xdr:rowOff>
    </xdr:from>
    <xdr:to>
      <xdr:col>6</xdr:col>
      <xdr:colOff>569468</xdr:colOff>
      <xdr:row>136</xdr:row>
      <xdr:rowOff>17466</xdr:rowOff>
    </xdr:to>
    <xdr:cxnSp macro="">
      <xdr:nvCxnSpPr>
        <xdr:cNvPr id="40" name="39 Conector recto de flecha">
          <a:extLst>
            <a:ext uri="{FF2B5EF4-FFF2-40B4-BE49-F238E27FC236}">
              <a16:creationId xmlns:a16="http://schemas.microsoft.com/office/drawing/2014/main" id="{00000000-0008-0000-0100-000028000000}"/>
            </a:ext>
          </a:extLst>
        </xdr:cNvPr>
        <xdr:cNvCxnSpPr/>
      </xdr:nvCxnSpPr>
      <xdr:spPr>
        <a:xfrm flipV="1">
          <a:off x="5569990" y="30549456"/>
          <a:ext cx="1443171" cy="1"/>
        </a:xfrm>
        <a:prstGeom prst="straightConnector1">
          <a:avLst/>
        </a:prstGeom>
        <a:ln w="38100">
          <a:solidFill>
            <a:srgbClr val="FF0000"/>
          </a:solidFill>
          <a:tailEnd type="non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146237</xdr:colOff>
      <xdr:row>26</xdr:row>
      <xdr:rowOff>116977</xdr:rowOff>
    </xdr:from>
    <xdr:to>
      <xdr:col>12</xdr:col>
      <xdr:colOff>947193</xdr:colOff>
      <xdr:row>44</xdr:row>
      <xdr:rowOff>111824</xdr:rowOff>
    </xdr:to>
    <xdr:pic>
      <xdr:nvPicPr>
        <xdr:cNvPr id="5" name="4 Imagen">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2"/>
        <a:stretch>
          <a:fillRect/>
        </a:stretch>
      </xdr:blipFill>
      <xdr:spPr>
        <a:xfrm>
          <a:off x="8481120" y="5517591"/>
          <a:ext cx="4680819" cy="35822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1033330</xdr:colOff>
      <xdr:row>18</xdr:row>
      <xdr:rowOff>194967</xdr:rowOff>
    </xdr:from>
    <xdr:to>
      <xdr:col>17</xdr:col>
      <xdr:colOff>872612</xdr:colOff>
      <xdr:row>36</xdr:row>
      <xdr:rowOff>99645</xdr:rowOff>
    </xdr:to>
    <xdr:pic>
      <xdr:nvPicPr>
        <xdr:cNvPr id="43" name="Imagen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3"/>
        <a:stretch>
          <a:fillRect/>
        </a:stretch>
      </xdr:blipFill>
      <xdr:spPr>
        <a:xfrm>
          <a:off x="13248076" y="3811624"/>
          <a:ext cx="4849960" cy="366756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9</xdr:col>
      <xdr:colOff>185219</xdr:colOff>
      <xdr:row>15</xdr:row>
      <xdr:rowOff>126728</xdr:rowOff>
    </xdr:from>
    <xdr:to>
      <xdr:col>12</xdr:col>
      <xdr:colOff>126355</xdr:colOff>
      <xdr:row>18</xdr:row>
      <xdr:rowOff>238402</xdr:rowOff>
    </xdr:to>
    <xdr:sp macro="" textlink="">
      <xdr:nvSpPr>
        <xdr:cNvPr id="44" name="3 Llamada rectangular redondeada">
          <a:extLst>
            <a:ext uri="{FF2B5EF4-FFF2-40B4-BE49-F238E27FC236}">
              <a16:creationId xmlns:a16="http://schemas.microsoft.com/office/drawing/2014/main" id="{00000000-0008-0000-0100-00002C000000}"/>
            </a:ext>
          </a:extLst>
        </xdr:cNvPr>
        <xdr:cNvSpPr/>
      </xdr:nvSpPr>
      <xdr:spPr>
        <a:xfrm rot="21316242">
          <a:off x="9533935" y="3158481"/>
          <a:ext cx="2807166" cy="696578"/>
        </a:xfrm>
        <a:prstGeom prst="wedgeRoundRectCallout">
          <a:avLst>
            <a:gd name="adj1" fmla="val -48844"/>
            <a:gd name="adj2" fmla="val 97007"/>
            <a:gd name="adj3" fmla="val 16667"/>
          </a:avLst>
        </a:prstGeom>
        <a:solidFill>
          <a:schemeClr val="accent6">
            <a:lumMod val="20000"/>
            <a:lumOff val="80000"/>
          </a:schemeClr>
        </a:solidFill>
        <a:ln>
          <a:solidFill>
            <a:schemeClr val="accent6">
              <a:lumMod val="50000"/>
            </a:schemeClr>
          </a:solidFill>
        </a:ln>
        <a:effectLst>
          <a:outerShdw blurRad="50800" dist="38100" dir="2700000" sx="101000" sy="101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600" b="1">
              <a:solidFill>
                <a:schemeClr val="accent6">
                  <a:lumMod val="50000"/>
                </a:schemeClr>
              </a:solidFill>
            </a:rPr>
            <a:t>Para ganar tiempo vincularemos a</a:t>
          </a:r>
          <a:r>
            <a:rPr lang="es-ES" sz="1600" b="1" baseline="0">
              <a:solidFill>
                <a:schemeClr val="accent6">
                  <a:lumMod val="50000"/>
                </a:schemeClr>
              </a:solidFill>
            </a:rPr>
            <a:t> la hoja </a:t>
          </a:r>
          <a:r>
            <a:rPr lang="es-ES" sz="1600" b="1" baseline="0">
              <a:solidFill>
                <a:srgbClr val="FF0000"/>
              </a:solidFill>
            </a:rPr>
            <a:t>Sector</a:t>
          </a:r>
          <a:r>
            <a:rPr lang="es-ES" sz="1600" b="1" baseline="0">
              <a:solidFill>
                <a:schemeClr val="accent6">
                  <a:lumMod val="50000"/>
                </a:schemeClr>
              </a:solidFill>
            </a:rPr>
            <a:t>.</a:t>
          </a:r>
          <a:endParaRPr lang="es-ES" sz="1600" b="1">
            <a:solidFill>
              <a:srgbClr val="C00000"/>
            </a:solidFill>
          </a:endParaRPr>
        </a:p>
      </xdr:txBody>
    </xdr:sp>
    <xdr:clientData/>
  </xdr:twoCellAnchor>
  <xdr:twoCellAnchor>
    <xdr:from>
      <xdr:col>12</xdr:col>
      <xdr:colOff>925219</xdr:colOff>
      <xdr:row>65</xdr:row>
      <xdr:rowOff>81693</xdr:rowOff>
    </xdr:from>
    <xdr:to>
      <xdr:col>16</xdr:col>
      <xdr:colOff>89901</xdr:colOff>
      <xdr:row>71</xdr:row>
      <xdr:rowOff>16676</xdr:rowOff>
    </xdr:to>
    <xdr:sp macro="" textlink="">
      <xdr:nvSpPr>
        <xdr:cNvPr id="45" name="3 Llamada rectangular redondeada">
          <a:extLst>
            <a:ext uri="{FF2B5EF4-FFF2-40B4-BE49-F238E27FC236}">
              <a16:creationId xmlns:a16="http://schemas.microsoft.com/office/drawing/2014/main" id="{00000000-0008-0000-0100-00002D000000}"/>
            </a:ext>
          </a:extLst>
        </xdr:cNvPr>
        <xdr:cNvSpPr/>
      </xdr:nvSpPr>
      <xdr:spPr>
        <a:xfrm rot="21316242">
          <a:off x="13139965" y="15961837"/>
          <a:ext cx="3239513" cy="1173030"/>
        </a:xfrm>
        <a:prstGeom prst="wedgeRoundRectCallout">
          <a:avLst>
            <a:gd name="adj1" fmla="val -48844"/>
            <a:gd name="adj2" fmla="val 97007"/>
            <a:gd name="adj3" fmla="val 16667"/>
          </a:avLst>
        </a:prstGeom>
        <a:solidFill>
          <a:schemeClr val="accent4">
            <a:lumMod val="20000"/>
            <a:lumOff val="80000"/>
          </a:schemeClr>
        </a:solidFill>
        <a:ln>
          <a:solidFill>
            <a:srgbClr val="7030A0"/>
          </a:solidFill>
        </a:ln>
        <a:effectLst>
          <a:outerShdw blurRad="50800" dist="38100" dir="2700000" sx="101000" sy="101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0482" tIns="35241" rIns="70482" bIns="35241"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r>
            <a:rPr lang="es-ES" sz="1400" b="0">
              <a:solidFill>
                <a:sysClr val="windowText" lastClr="000000"/>
              </a:solidFill>
            </a:rPr>
            <a:t>Si el numerador es un número y el denominador es un número, entonces calcula la división.</a:t>
          </a:r>
          <a:r>
            <a:rPr lang="es-ES" sz="1400" b="0" baseline="0">
              <a:solidFill>
                <a:sysClr val="windowText" lastClr="000000"/>
              </a:solidFill>
            </a:rPr>
            <a:t> En caso contrario, pon "SIN DATOS"</a:t>
          </a:r>
          <a:endParaRPr lang="es-ES" sz="1400" b="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136071</xdr:colOff>
      <xdr:row>43</xdr:row>
      <xdr:rowOff>149678</xdr:rowOff>
    </xdr:from>
    <xdr:to>
      <xdr:col>16</xdr:col>
      <xdr:colOff>359229</xdr:colOff>
      <xdr:row>56</xdr:row>
      <xdr:rowOff>54428</xdr:rowOff>
    </xdr:to>
    <xdr:graphicFrame macro="">
      <xdr:nvGraphicFramePr>
        <xdr:cNvPr id="2852454" name="5 Gráfico">
          <a:extLst>
            <a:ext uri="{FF2B5EF4-FFF2-40B4-BE49-F238E27FC236}">
              <a16:creationId xmlns:a16="http://schemas.microsoft.com/office/drawing/2014/main" id="{00000000-0008-0000-0200-000066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69</xdr:row>
      <xdr:rowOff>142875</xdr:rowOff>
    </xdr:from>
    <xdr:to>
      <xdr:col>16</xdr:col>
      <xdr:colOff>114300</xdr:colOff>
      <xdr:row>83</xdr:row>
      <xdr:rowOff>66675</xdr:rowOff>
    </xdr:to>
    <xdr:graphicFrame macro="">
      <xdr:nvGraphicFramePr>
        <xdr:cNvPr id="2852455" name="6 Gráfico">
          <a:extLst>
            <a:ext uri="{FF2B5EF4-FFF2-40B4-BE49-F238E27FC236}">
              <a16:creationId xmlns:a16="http://schemas.microsoft.com/office/drawing/2014/main" id="{00000000-0008-0000-0200-000067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295275</xdr:colOff>
      <xdr:row>103</xdr:row>
      <xdr:rowOff>142875</xdr:rowOff>
    </xdr:from>
    <xdr:to>
      <xdr:col>15</xdr:col>
      <xdr:colOff>847725</xdr:colOff>
      <xdr:row>119</xdr:row>
      <xdr:rowOff>66675</xdr:rowOff>
    </xdr:to>
    <xdr:graphicFrame macro="">
      <xdr:nvGraphicFramePr>
        <xdr:cNvPr id="2852456" name="7 Gráfico">
          <a:extLst>
            <a:ext uri="{FF2B5EF4-FFF2-40B4-BE49-F238E27FC236}">
              <a16:creationId xmlns:a16="http://schemas.microsoft.com/office/drawing/2014/main" id="{00000000-0008-0000-0200-000068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400050</xdr:colOff>
      <xdr:row>157</xdr:row>
      <xdr:rowOff>104775</xdr:rowOff>
    </xdr:from>
    <xdr:to>
      <xdr:col>9</xdr:col>
      <xdr:colOff>133350</xdr:colOff>
      <xdr:row>165</xdr:row>
      <xdr:rowOff>190500</xdr:rowOff>
    </xdr:to>
    <xdr:graphicFrame macro="">
      <xdr:nvGraphicFramePr>
        <xdr:cNvPr id="2852457" name="11 Gráfico">
          <a:extLst>
            <a:ext uri="{FF2B5EF4-FFF2-40B4-BE49-F238E27FC236}">
              <a16:creationId xmlns:a16="http://schemas.microsoft.com/office/drawing/2014/main" id="{00000000-0008-0000-0200-000069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400050</xdr:colOff>
      <xdr:row>167</xdr:row>
      <xdr:rowOff>47625</xdr:rowOff>
    </xdr:from>
    <xdr:to>
      <xdr:col>9</xdr:col>
      <xdr:colOff>142875</xdr:colOff>
      <xdr:row>175</xdr:row>
      <xdr:rowOff>133350</xdr:rowOff>
    </xdr:to>
    <xdr:graphicFrame macro="">
      <xdr:nvGraphicFramePr>
        <xdr:cNvPr id="2852458" name="14 Gráfico">
          <a:extLst>
            <a:ext uri="{FF2B5EF4-FFF2-40B4-BE49-F238E27FC236}">
              <a16:creationId xmlns:a16="http://schemas.microsoft.com/office/drawing/2014/main" id="{00000000-0008-0000-0200-00006A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133350</xdr:colOff>
      <xdr:row>163</xdr:row>
      <xdr:rowOff>85725</xdr:rowOff>
    </xdr:from>
    <xdr:to>
      <xdr:col>3</xdr:col>
      <xdr:colOff>685800</xdr:colOff>
      <xdr:row>171</xdr:row>
      <xdr:rowOff>180975</xdr:rowOff>
    </xdr:to>
    <xdr:graphicFrame macro="">
      <xdr:nvGraphicFramePr>
        <xdr:cNvPr id="2852459" name="15 Gráfico">
          <a:extLst>
            <a:ext uri="{FF2B5EF4-FFF2-40B4-BE49-F238E27FC236}">
              <a16:creationId xmlns:a16="http://schemas.microsoft.com/office/drawing/2014/main" id="{00000000-0008-0000-0200-00006B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918881</xdr:colOff>
      <xdr:row>160</xdr:row>
      <xdr:rowOff>78442</xdr:rowOff>
    </xdr:from>
    <xdr:to>
      <xdr:col>4</xdr:col>
      <xdr:colOff>268941</xdr:colOff>
      <xdr:row>172</xdr:row>
      <xdr:rowOff>156885</xdr:rowOff>
    </xdr:to>
    <xdr:sp macro="" textlink="">
      <xdr:nvSpPr>
        <xdr:cNvPr id="17" name="16 Abrir llave">
          <a:extLst>
            <a:ext uri="{FF2B5EF4-FFF2-40B4-BE49-F238E27FC236}">
              <a16:creationId xmlns:a16="http://schemas.microsoft.com/office/drawing/2014/main" id="{00000000-0008-0000-0200-000011000000}"/>
            </a:ext>
          </a:extLst>
        </xdr:cNvPr>
        <xdr:cNvSpPr/>
      </xdr:nvSpPr>
      <xdr:spPr>
        <a:xfrm>
          <a:off x="4359087" y="23476324"/>
          <a:ext cx="403413" cy="2498914"/>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8</xdr:col>
      <xdr:colOff>866775</xdr:colOff>
      <xdr:row>210</xdr:row>
      <xdr:rowOff>133350</xdr:rowOff>
    </xdr:from>
    <xdr:to>
      <xdr:col>14</xdr:col>
      <xdr:colOff>209550</xdr:colOff>
      <xdr:row>222</xdr:row>
      <xdr:rowOff>28575</xdr:rowOff>
    </xdr:to>
    <xdr:graphicFrame macro="">
      <xdr:nvGraphicFramePr>
        <xdr:cNvPr id="2852461" name="22 Gráfico">
          <a:extLst>
            <a:ext uri="{FF2B5EF4-FFF2-40B4-BE49-F238E27FC236}">
              <a16:creationId xmlns:a16="http://schemas.microsoft.com/office/drawing/2014/main" id="{00000000-0008-0000-0200-00006D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211</xdr:row>
      <xdr:rowOff>76200</xdr:rowOff>
    </xdr:from>
    <xdr:to>
      <xdr:col>8</xdr:col>
      <xdr:colOff>47625</xdr:colOff>
      <xdr:row>221</xdr:row>
      <xdr:rowOff>66675</xdr:rowOff>
    </xdr:to>
    <xdr:graphicFrame macro="">
      <xdr:nvGraphicFramePr>
        <xdr:cNvPr id="2852462" name="23 Gráfico">
          <a:extLst>
            <a:ext uri="{FF2B5EF4-FFF2-40B4-BE49-F238E27FC236}">
              <a16:creationId xmlns:a16="http://schemas.microsoft.com/office/drawing/2014/main" id="{00000000-0008-0000-0200-00006E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57150</xdr:colOff>
      <xdr:row>216</xdr:row>
      <xdr:rowOff>66675</xdr:rowOff>
    </xdr:from>
    <xdr:to>
      <xdr:col>3</xdr:col>
      <xdr:colOff>466725</xdr:colOff>
      <xdr:row>225</xdr:row>
      <xdr:rowOff>190500</xdr:rowOff>
    </xdr:to>
    <xdr:graphicFrame macro="">
      <xdr:nvGraphicFramePr>
        <xdr:cNvPr id="2852463" name="24 Gráfico">
          <a:extLst>
            <a:ext uri="{FF2B5EF4-FFF2-40B4-BE49-F238E27FC236}">
              <a16:creationId xmlns:a16="http://schemas.microsoft.com/office/drawing/2014/main" id="{00000000-0008-0000-0200-00006F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66675</xdr:colOff>
      <xdr:row>221</xdr:row>
      <xdr:rowOff>152400</xdr:rowOff>
    </xdr:from>
    <xdr:to>
      <xdr:col>8</xdr:col>
      <xdr:colOff>57150</xdr:colOff>
      <xdr:row>231</xdr:row>
      <xdr:rowOff>57150</xdr:rowOff>
    </xdr:to>
    <xdr:graphicFrame macro="">
      <xdr:nvGraphicFramePr>
        <xdr:cNvPr id="2852464" name="25 Gráfico">
          <a:extLst>
            <a:ext uri="{FF2B5EF4-FFF2-40B4-BE49-F238E27FC236}">
              <a16:creationId xmlns:a16="http://schemas.microsoft.com/office/drawing/2014/main" id="{00000000-0008-0000-0200-000070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549088</xdr:colOff>
      <xdr:row>215</xdr:row>
      <xdr:rowOff>67235</xdr:rowOff>
    </xdr:from>
    <xdr:to>
      <xdr:col>3</xdr:col>
      <xdr:colOff>952501</xdr:colOff>
      <xdr:row>227</xdr:row>
      <xdr:rowOff>145678</xdr:rowOff>
    </xdr:to>
    <xdr:sp macro="" textlink="">
      <xdr:nvSpPr>
        <xdr:cNvPr id="27" name="26 Abrir llave">
          <a:extLst>
            <a:ext uri="{FF2B5EF4-FFF2-40B4-BE49-F238E27FC236}">
              <a16:creationId xmlns:a16="http://schemas.microsoft.com/office/drawing/2014/main" id="{00000000-0008-0000-0200-00001B000000}"/>
            </a:ext>
          </a:extLst>
        </xdr:cNvPr>
        <xdr:cNvSpPr/>
      </xdr:nvSpPr>
      <xdr:spPr>
        <a:xfrm>
          <a:off x="3989294" y="30547235"/>
          <a:ext cx="403413" cy="2498914"/>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5</xdr:col>
      <xdr:colOff>314325</xdr:colOff>
      <xdr:row>182</xdr:row>
      <xdr:rowOff>180975</xdr:rowOff>
    </xdr:from>
    <xdr:to>
      <xdr:col>9</xdr:col>
      <xdr:colOff>695325</xdr:colOff>
      <xdr:row>191</xdr:row>
      <xdr:rowOff>66675</xdr:rowOff>
    </xdr:to>
    <xdr:graphicFrame macro="">
      <xdr:nvGraphicFramePr>
        <xdr:cNvPr id="2852466" name="30 Gráfico">
          <a:extLst>
            <a:ext uri="{FF2B5EF4-FFF2-40B4-BE49-F238E27FC236}">
              <a16:creationId xmlns:a16="http://schemas.microsoft.com/office/drawing/2014/main" id="{00000000-0008-0000-0200-000072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161925</xdr:colOff>
      <xdr:row>468</xdr:row>
      <xdr:rowOff>190500</xdr:rowOff>
    </xdr:from>
    <xdr:to>
      <xdr:col>3</xdr:col>
      <xdr:colOff>885825</xdr:colOff>
      <xdr:row>478</xdr:row>
      <xdr:rowOff>123825</xdr:rowOff>
    </xdr:to>
    <xdr:graphicFrame macro="">
      <xdr:nvGraphicFramePr>
        <xdr:cNvPr id="2852467" name="31 Gráfico">
          <a:extLst>
            <a:ext uri="{FF2B5EF4-FFF2-40B4-BE49-F238E27FC236}">
              <a16:creationId xmlns:a16="http://schemas.microsoft.com/office/drawing/2014/main" id="{00000000-0008-0000-0200-000073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257175</xdr:colOff>
      <xdr:row>468</xdr:row>
      <xdr:rowOff>190500</xdr:rowOff>
    </xdr:from>
    <xdr:to>
      <xdr:col>8</xdr:col>
      <xdr:colOff>657225</xdr:colOff>
      <xdr:row>478</xdr:row>
      <xdr:rowOff>133350</xdr:rowOff>
    </xdr:to>
    <xdr:graphicFrame macro="">
      <xdr:nvGraphicFramePr>
        <xdr:cNvPr id="2852468" name="32 Gráfico">
          <a:extLst>
            <a:ext uri="{FF2B5EF4-FFF2-40B4-BE49-F238E27FC236}">
              <a16:creationId xmlns:a16="http://schemas.microsoft.com/office/drawing/2014/main" id="{00000000-0008-0000-0200-000074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95250</xdr:colOff>
      <xdr:row>468</xdr:row>
      <xdr:rowOff>180975</xdr:rowOff>
    </xdr:from>
    <xdr:to>
      <xdr:col>13</xdr:col>
      <xdr:colOff>409575</xdr:colOff>
      <xdr:row>478</xdr:row>
      <xdr:rowOff>123825</xdr:rowOff>
    </xdr:to>
    <xdr:graphicFrame macro="">
      <xdr:nvGraphicFramePr>
        <xdr:cNvPr id="2852469" name="33 Gráfico">
          <a:extLst>
            <a:ext uri="{FF2B5EF4-FFF2-40B4-BE49-F238E27FC236}">
              <a16:creationId xmlns:a16="http://schemas.microsoft.com/office/drawing/2014/main" id="{00000000-0008-0000-0200-000075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180975</xdr:colOff>
      <xdr:row>242</xdr:row>
      <xdr:rowOff>171450</xdr:rowOff>
    </xdr:from>
    <xdr:to>
      <xdr:col>7</xdr:col>
      <xdr:colOff>266700</xdr:colOff>
      <xdr:row>252</xdr:row>
      <xdr:rowOff>104775</xdr:rowOff>
    </xdr:to>
    <xdr:graphicFrame macro="">
      <xdr:nvGraphicFramePr>
        <xdr:cNvPr id="2852470" name="27 Gráfico">
          <a:extLst>
            <a:ext uri="{FF2B5EF4-FFF2-40B4-BE49-F238E27FC236}">
              <a16:creationId xmlns:a16="http://schemas.microsoft.com/office/drawing/2014/main" id="{00000000-0008-0000-0200-000076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271</xdr:row>
      <xdr:rowOff>133350</xdr:rowOff>
    </xdr:from>
    <xdr:to>
      <xdr:col>3</xdr:col>
      <xdr:colOff>723900</xdr:colOff>
      <xdr:row>281</xdr:row>
      <xdr:rowOff>180975</xdr:rowOff>
    </xdr:to>
    <xdr:graphicFrame macro="">
      <xdr:nvGraphicFramePr>
        <xdr:cNvPr id="2852471" name="28 Gráfico">
          <a:extLst>
            <a:ext uri="{FF2B5EF4-FFF2-40B4-BE49-F238E27FC236}">
              <a16:creationId xmlns:a16="http://schemas.microsoft.com/office/drawing/2014/main" id="{00000000-0008-0000-0200-000077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294</xdr:row>
      <xdr:rowOff>114300</xdr:rowOff>
    </xdr:from>
    <xdr:to>
      <xdr:col>3</xdr:col>
      <xdr:colOff>762000</xdr:colOff>
      <xdr:row>304</xdr:row>
      <xdr:rowOff>152400</xdr:rowOff>
    </xdr:to>
    <xdr:graphicFrame macro="">
      <xdr:nvGraphicFramePr>
        <xdr:cNvPr id="2852472" name="29 Gráfico">
          <a:extLst>
            <a:ext uri="{FF2B5EF4-FFF2-40B4-BE49-F238E27FC236}">
              <a16:creationId xmlns:a16="http://schemas.microsoft.com/office/drawing/2014/main" id="{00000000-0008-0000-0200-000078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19050</xdr:colOff>
      <xdr:row>319</xdr:row>
      <xdr:rowOff>47625</xdr:rowOff>
    </xdr:from>
    <xdr:to>
      <xdr:col>3</xdr:col>
      <xdr:colOff>752475</xdr:colOff>
      <xdr:row>329</xdr:row>
      <xdr:rowOff>85725</xdr:rowOff>
    </xdr:to>
    <xdr:graphicFrame macro="">
      <xdr:nvGraphicFramePr>
        <xdr:cNvPr id="2852473" name="34 Gráfico">
          <a:extLst>
            <a:ext uri="{FF2B5EF4-FFF2-40B4-BE49-F238E27FC236}">
              <a16:creationId xmlns:a16="http://schemas.microsoft.com/office/drawing/2014/main" id="{00000000-0008-0000-0200-000079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152400</xdr:colOff>
      <xdr:row>343</xdr:row>
      <xdr:rowOff>200025</xdr:rowOff>
    </xdr:from>
    <xdr:to>
      <xdr:col>3</xdr:col>
      <xdr:colOff>704850</xdr:colOff>
      <xdr:row>353</xdr:row>
      <xdr:rowOff>133350</xdr:rowOff>
    </xdr:to>
    <xdr:graphicFrame macro="">
      <xdr:nvGraphicFramePr>
        <xdr:cNvPr id="2852474" name="35 Gráfico">
          <a:extLst>
            <a:ext uri="{FF2B5EF4-FFF2-40B4-BE49-F238E27FC236}">
              <a16:creationId xmlns:a16="http://schemas.microsoft.com/office/drawing/2014/main" id="{00000000-0008-0000-0200-00007A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129665</xdr:colOff>
      <xdr:row>182</xdr:row>
      <xdr:rowOff>120062</xdr:rowOff>
    </xdr:from>
    <xdr:to>
      <xdr:col>4</xdr:col>
      <xdr:colOff>258534</xdr:colOff>
      <xdr:row>191</xdr:row>
      <xdr:rowOff>108856</xdr:rowOff>
    </xdr:to>
    <xdr:sp macro="" textlink="">
      <xdr:nvSpPr>
        <xdr:cNvPr id="39" name="AutoShape 65">
          <a:extLst>
            <a:ext uri="{FF2B5EF4-FFF2-40B4-BE49-F238E27FC236}">
              <a16:creationId xmlns:a16="http://schemas.microsoft.com/office/drawing/2014/main" id="{00000000-0008-0000-0200-000027000000}"/>
            </a:ext>
          </a:extLst>
        </xdr:cNvPr>
        <xdr:cNvSpPr>
          <a:spLocks noChangeArrowheads="1"/>
        </xdr:cNvSpPr>
      </xdr:nvSpPr>
      <xdr:spPr bwMode="auto">
        <a:xfrm>
          <a:off x="415415" y="76129562"/>
          <a:ext cx="4319869" cy="1825758"/>
        </a:xfrm>
        <a:prstGeom prst="wedgeRectCallout">
          <a:avLst>
            <a:gd name="adj1" fmla="val 69112"/>
            <a:gd name="adj2" fmla="val -730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a:t>
          </a:r>
          <a:r>
            <a:rPr lang="es-ES" sz="1400" b="1" i="0" baseline="0">
              <a:effectLst/>
              <a:latin typeface="Arial" pitchFamily="34" charset="0"/>
              <a:ea typeface="+mn-ea"/>
              <a:cs typeface="Arial" pitchFamily="34" charset="0"/>
            </a:rPr>
            <a:t>rentabilidad financiera</a:t>
          </a:r>
          <a:r>
            <a:rPr lang="es-ES" sz="1400" b="0" i="0" baseline="0">
              <a:effectLst/>
              <a:latin typeface="Arial" pitchFamily="34" charset="0"/>
              <a:ea typeface="+mn-ea"/>
              <a:cs typeface="Arial" pitchFamily="34" charset="0"/>
            </a:rPr>
            <a:t> relaciona el beneficio del ejercicio con el patrimonio neto. </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Es la rentabilidad que más interesa a los propietarios de la empresa, porque relaciona el dinero que han invertido con el beneficio final que la empresa ha obtenido, después de pagar intereses, impuestos, gastos financieros, etc.</a:t>
          </a:r>
          <a:endParaRPr lang="es-ES" sz="1400">
            <a:effectLst/>
            <a:latin typeface="Arial" pitchFamily="34" charset="0"/>
            <a:cs typeface="Arial" pitchFamily="34" charset="0"/>
          </a:endParaRPr>
        </a:p>
        <a:p>
          <a:pPr rtl="0"/>
          <a:endParaRPr lang="es-ES" sz="1000">
            <a:effectLst/>
          </a:endParaRPr>
        </a:p>
      </xdr:txBody>
    </xdr:sp>
    <xdr:clientData/>
  </xdr:twoCellAnchor>
  <xdr:twoCellAnchor>
    <xdr:from>
      <xdr:col>7</xdr:col>
      <xdr:colOff>571500</xdr:colOff>
      <xdr:row>401</xdr:row>
      <xdr:rowOff>38100</xdr:rowOff>
    </xdr:from>
    <xdr:to>
      <xdr:col>14</xdr:col>
      <xdr:colOff>333375</xdr:colOff>
      <xdr:row>417</xdr:row>
      <xdr:rowOff>66675</xdr:rowOff>
    </xdr:to>
    <xdr:graphicFrame macro="">
      <xdr:nvGraphicFramePr>
        <xdr:cNvPr id="2852476" name="13 Gráfico">
          <a:extLst>
            <a:ext uri="{FF2B5EF4-FFF2-40B4-BE49-F238E27FC236}">
              <a16:creationId xmlns:a16="http://schemas.microsoft.com/office/drawing/2014/main" id="{00000000-0008-0000-0200-00007C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326570</xdr:colOff>
      <xdr:row>543</xdr:row>
      <xdr:rowOff>0</xdr:rowOff>
    </xdr:from>
    <xdr:to>
      <xdr:col>17</xdr:col>
      <xdr:colOff>485774</xdr:colOff>
      <xdr:row>558</xdr:row>
      <xdr:rowOff>0</xdr:rowOff>
    </xdr:to>
    <xdr:graphicFrame macro="">
      <xdr:nvGraphicFramePr>
        <xdr:cNvPr id="2852478" name="55 Gráfico">
          <a:extLst>
            <a:ext uri="{FF2B5EF4-FFF2-40B4-BE49-F238E27FC236}">
              <a16:creationId xmlns:a16="http://schemas.microsoft.com/office/drawing/2014/main" id="{00000000-0008-0000-0200-00007E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56031</xdr:colOff>
      <xdr:row>129</xdr:row>
      <xdr:rowOff>125666</xdr:rowOff>
    </xdr:from>
    <xdr:to>
      <xdr:col>5</xdr:col>
      <xdr:colOff>680358</xdr:colOff>
      <xdr:row>139</xdr:row>
      <xdr:rowOff>163285</xdr:rowOff>
    </xdr:to>
    <xdr:sp macro="" textlink="">
      <xdr:nvSpPr>
        <xdr:cNvPr id="59" name="AutoShape 65">
          <a:extLst>
            <a:ext uri="{FF2B5EF4-FFF2-40B4-BE49-F238E27FC236}">
              <a16:creationId xmlns:a16="http://schemas.microsoft.com/office/drawing/2014/main" id="{00000000-0008-0000-0200-00003B000000}"/>
            </a:ext>
          </a:extLst>
        </xdr:cNvPr>
        <xdr:cNvSpPr>
          <a:spLocks noChangeArrowheads="1"/>
        </xdr:cNvSpPr>
      </xdr:nvSpPr>
      <xdr:spPr bwMode="auto">
        <a:xfrm>
          <a:off x="341781" y="26455487"/>
          <a:ext cx="5727006" cy="2078691"/>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538108" h="2139214">
              <a:moveTo>
                <a:pt x="0" y="0"/>
              </a:moveTo>
              <a:lnTo>
                <a:pt x="5538108" y="0"/>
              </a:lnTo>
              <a:lnTo>
                <a:pt x="5538108" y="841375"/>
              </a:lnTo>
              <a:lnTo>
                <a:pt x="5538108" y="1201964"/>
              </a:lnTo>
              <a:lnTo>
                <a:pt x="5538108" y="1442357"/>
              </a:lnTo>
              <a:lnTo>
                <a:pt x="1350593" y="1420074"/>
              </a:lnTo>
              <a:lnTo>
                <a:pt x="1926807" y="2139214"/>
              </a:lnTo>
              <a:lnTo>
                <a:pt x="923018" y="1442357"/>
              </a:lnTo>
              <a:lnTo>
                <a:pt x="0" y="1442357"/>
              </a:lnTo>
              <a:lnTo>
                <a:pt x="0" y="1201964"/>
              </a:lnTo>
              <a:lnTo>
                <a:pt x="0" y="841375"/>
              </a:lnTo>
              <a:lnTo>
                <a:pt x="0" y="841375"/>
              </a:lnTo>
              <a:lnTo>
                <a:pt x="0" y="0"/>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ts val="14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rentabilidad económica relaciona el beneficio de explotación con el activo total de la compañía. Es independiente de la estructura financiera de la empresa. Sería la rentabilidad que interesa a los técnicos o ingenieros, porque relaciona unos activos (máquinas, inmovilizados, inversiones...) con el beneficio ligado a la explotación de dichos activos.</a:t>
          </a:r>
        </a:p>
      </xdr:txBody>
    </xdr:sp>
    <xdr:clientData/>
  </xdr:twoCellAnchor>
  <xdr:twoCellAnchor>
    <xdr:from>
      <xdr:col>9</xdr:col>
      <xdr:colOff>394607</xdr:colOff>
      <xdr:row>157</xdr:row>
      <xdr:rowOff>108855</xdr:rowOff>
    </xdr:from>
    <xdr:to>
      <xdr:col>17</xdr:col>
      <xdr:colOff>285750</xdr:colOff>
      <xdr:row>172</xdr:row>
      <xdr:rowOff>163286</xdr:rowOff>
    </xdr:to>
    <xdr:sp macro="" textlink="">
      <xdr:nvSpPr>
        <xdr:cNvPr id="60" name="AutoShape 65">
          <a:extLst>
            <a:ext uri="{FF2B5EF4-FFF2-40B4-BE49-F238E27FC236}">
              <a16:creationId xmlns:a16="http://schemas.microsoft.com/office/drawing/2014/main" id="{00000000-0008-0000-0200-00003C000000}"/>
            </a:ext>
          </a:extLst>
        </xdr:cNvPr>
        <xdr:cNvSpPr>
          <a:spLocks noChangeArrowheads="1"/>
        </xdr:cNvSpPr>
      </xdr:nvSpPr>
      <xdr:spPr bwMode="auto">
        <a:xfrm>
          <a:off x="9456964" y="64198498"/>
          <a:ext cx="7062107" cy="3156859"/>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 name="connsiteX0" fmla="*/ 0 w 5538108"/>
            <a:gd name="connsiteY0" fmla="*/ 0 h 1929487"/>
            <a:gd name="connsiteX1" fmla="*/ 5538108 w 5538108"/>
            <a:gd name="connsiteY1" fmla="*/ 0 h 1929487"/>
            <a:gd name="connsiteX2" fmla="*/ 5538108 w 5538108"/>
            <a:gd name="connsiteY2" fmla="*/ 841375 h 1929487"/>
            <a:gd name="connsiteX3" fmla="*/ 5538108 w 5538108"/>
            <a:gd name="connsiteY3" fmla="*/ 1201964 h 1929487"/>
            <a:gd name="connsiteX4" fmla="*/ 5538108 w 5538108"/>
            <a:gd name="connsiteY4" fmla="*/ 1442357 h 1929487"/>
            <a:gd name="connsiteX5" fmla="*/ 1350593 w 5538108"/>
            <a:gd name="connsiteY5" fmla="*/ 1420074 h 1929487"/>
            <a:gd name="connsiteX6" fmla="*/ 58120 w 5538108"/>
            <a:gd name="connsiteY6" fmla="*/ 1929487 h 1929487"/>
            <a:gd name="connsiteX7" fmla="*/ 923018 w 5538108"/>
            <a:gd name="connsiteY7" fmla="*/ 1442357 h 1929487"/>
            <a:gd name="connsiteX8" fmla="*/ 0 w 5538108"/>
            <a:gd name="connsiteY8" fmla="*/ 1442357 h 1929487"/>
            <a:gd name="connsiteX9" fmla="*/ 0 w 5538108"/>
            <a:gd name="connsiteY9" fmla="*/ 1201964 h 1929487"/>
            <a:gd name="connsiteX10" fmla="*/ 0 w 5538108"/>
            <a:gd name="connsiteY10" fmla="*/ 841375 h 1929487"/>
            <a:gd name="connsiteX11" fmla="*/ 0 w 5538108"/>
            <a:gd name="connsiteY11" fmla="*/ 841375 h 1929487"/>
            <a:gd name="connsiteX12" fmla="*/ 0 w 5538108"/>
            <a:gd name="connsiteY12" fmla="*/ 0 h 1929487"/>
            <a:gd name="connsiteX0" fmla="*/ 0 w 5538108"/>
            <a:gd name="connsiteY0" fmla="*/ 0 h 1681931"/>
            <a:gd name="connsiteX1" fmla="*/ 5538108 w 5538108"/>
            <a:gd name="connsiteY1" fmla="*/ 0 h 1681931"/>
            <a:gd name="connsiteX2" fmla="*/ 5538108 w 5538108"/>
            <a:gd name="connsiteY2" fmla="*/ 841375 h 1681931"/>
            <a:gd name="connsiteX3" fmla="*/ 5538108 w 5538108"/>
            <a:gd name="connsiteY3" fmla="*/ 1201964 h 1681931"/>
            <a:gd name="connsiteX4" fmla="*/ 5538108 w 5538108"/>
            <a:gd name="connsiteY4" fmla="*/ 1442357 h 1681931"/>
            <a:gd name="connsiteX5" fmla="*/ 1350593 w 5538108"/>
            <a:gd name="connsiteY5" fmla="*/ 1420074 h 1681931"/>
            <a:gd name="connsiteX6" fmla="*/ 175498 w 5538108"/>
            <a:gd name="connsiteY6" fmla="*/ 1681931 h 1681931"/>
            <a:gd name="connsiteX7" fmla="*/ 923018 w 5538108"/>
            <a:gd name="connsiteY7" fmla="*/ 1442357 h 1681931"/>
            <a:gd name="connsiteX8" fmla="*/ 0 w 5538108"/>
            <a:gd name="connsiteY8" fmla="*/ 1442357 h 1681931"/>
            <a:gd name="connsiteX9" fmla="*/ 0 w 5538108"/>
            <a:gd name="connsiteY9" fmla="*/ 1201964 h 1681931"/>
            <a:gd name="connsiteX10" fmla="*/ 0 w 5538108"/>
            <a:gd name="connsiteY10" fmla="*/ 841375 h 1681931"/>
            <a:gd name="connsiteX11" fmla="*/ 0 w 5538108"/>
            <a:gd name="connsiteY11" fmla="*/ 841375 h 1681931"/>
            <a:gd name="connsiteX12" fmla="*/ 0 w 5538108"/>
            <a:gd name="connsiteY12" fmla="*/ 0 h 1681931"/>
            <a:gd name="connsiteX0" fmla="*/ 0 w 5538108"/>
            <a:gd name="connsiteY0" fmla="*/ 7281 h 1689212"/>
            <a:gd name="connsiteX1" fmla="*/ 714940 w 5538108"/>
            <a:gd name="connsiteY1" fmla="*/ 0 h 1689212"/>
            <a:gd name="connsiteX2" fmla="*/ 5538108 w 5538108"/>
            <a:gd name="connsiteY2" fmla="*/ 7281 h 1689212"/>
            <a:gd name="connsiteX3" fmla="*/ 5538108 w 5538108"/>
            <a:gd name="connsiteY3" fmla="*/ 848656 h 1689212"/>
            <a:gd name="connsiteX4" fmla="*/ 5538108 w 5538108"/>
            <a:gd name="connsiteY4" fmla="*/ 1209245 h 1689212"/>
            <a:gd name="connsiteX5" fmla="*/ 5538108 w 5538108"/>
            <a:gd name="connsiteY5" fmla="*/ 1449638 h 1689212"/>
            <a:gd name="connsiteX6" fmla="*/ 1350593 w 5538108"/>
            <a:gd name="connsiteY6" fmla="*/ 1427355 h 1689212"/>
            <a:gd name="connsiteX7" fmla="*/ 175498 w 5538108"/>
            <a:gd name="connsiteY7" fmla="*/ 1689212 h 1689212"/>
            <a:gd name="connsiteX8" fmla="*/ 923018 w 5538108"/>
            <a:gd name="connsiteY8" fmla="*/ 1449638 h 1689212"/>
            <a:gd name="connsiteX9" fmla="*/ 0 w 5538108"/>
            <a:gd name="connsiteY9" fmla="*/ 1449638 h 1689212"/>
            <a:gd name="connsiteX10" fmla="*/ 0 w 5538108"/>
            <a:gd name="connsiteY10" fmla="*/ 1209245 h 1689212"/>
            <a:gd name="connsiteX11" fmla="*/ 0 w 5538108"/>
            <a:gd name="connsiteY11" fmla="*/ 848656 h 1689212"/>
            <a:gd name="connsiteX12" fmla="*/ 0 w 5538108"/>
            <a:gd name="connsiteY12" fmla="*/ 848656 h 1689212"/>
            <a:gd name="connsiteX13" fmla="*/ 0 w 5538108"/>
            <a:gd name="connsiteY13" fmla="*/ 7281 h 1689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1689212">
              <a:moveTo>
                <a:pt x="0" y="7281"/>
              </a:moveTo>
              <a:lnTo>
                <a:pt x="714940" y="0"/>
              </a:lnTo>
              <a:lnTo>
                <a:pt x="5538108" y="7281"/>
              </a:lnTo>
              <a:lnTo>
                <a:pt x="5538108" y="848656"/>
              </a:lnTo>
              <a:lnTo>
                <a:pt x="5538108" y="1209245"/>
              </a:lnTo>
              <a:lnTo>
                <a:pt x="5538108" y="1449638"/>
              </a:lnTo>
              <a:lnTo>
                <a:pt x="1350593" y="1427355"/>
              </a:lnTo>
              <a:lnTo>
                <a:pt x="175498" y="1689212"/>
              </a:lnTo>
              <a:lnTo>
                <a:pt x="923018" y="1449638"/>
              </a:lnTo>
              <a:lnTo>
                <a:pt x="0" y="1449638"/>
              </a:lnTo>
              <a:lnTo>
                <a:pt x="0" y="1209245"/>
              </a:lnTo>
              <a:lnTo>
                <a:pt x="0" y="848656"/>
              </a:lnTo>
              <a:lnTo>
                <a:pt x="0" y="848656"/>
              </a:lnTo>
              <a:lnTo>
                <a:pt x="0" y="7281"/>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a:t>
          </a:r>
          <a:r>
            <a:rPr lang="es-ES" sz="1400" b="1" i="0" baseline="0">
              <a:effectLst/>
              <a:latin typeface="Arial" pitchFamily="34" charset="0"/>
              <a:ea typeface="+mn-ea"/>
              <a:cs typeface="Arial" pitchFamily="34" charset="0"/>
            </a:rPr>
            <a:t>esquema Dupont </a:t>
          </a:r>
          <a:r>
            <a:rPr lang="es-ES" sz="1400" b="0" i="0" baseline="0">
              <a:effectLst/>
              <a:latin typeface="Arial" pitchFamily="34" charset="0"/>
              <a:ea typeface="+mn-ea"/>
              <a:cs typeface="Arial" pitchFamily="34" charset="0"/>
            </a:rPr>
            <a:t>muestra la descomposición de la rentabilidad en sus dos componentes: rotación y margen.  </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Rentabilidad = Bº/Activo = Ventas/activo * Bº/Ventas =  Margen * Rotación</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Dos empresas muy diferentes pueden tener la misma rentabilidad.</a:t>
          </a: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  - Por ejemplo un restaurante de comida rápida presenta mucha rotación en las mesas pero con poco margen</a:t>
          </a: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  - Y un restaurante de lujo tiene poca rotación pero el margen es elevado</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En el ejemplo analizado nuestra empresa tiene más rotación y menos margen que el sector</a:t>
          </a:r>
        </a:p>
      </xdr:txBody>
    </xdr:sp>
    <xdr:clientData/>
  </xdr:twoCellAnchor>
  <xdr:twoCellAnchor>
    <xdr:from>
      <xdr:col>2</xdr:col>
      <xdr:colOff>0</xdr:colOff>
      <xdr:row>421</xdr:row>
      <xdr:rowOff>1</xdr:rowOff>
    </xdr:from>
    <xdr:to>
      <xdr:col>10</xdr:col>
      <xdr:colOff>585107</xdr:colOff>
      <xdr:row>424</xdr:row>
      <xdr:rowOff>190500</xdr:rowOff>
    </xdr:to>
    <xdr:sp macro="" textlink="">
      <xdr:nvSpPr>
        <xdr:cNvPr id="61" name="AutoShape 65">
          <a:extLst>
            <a:ext uri="{FF2B5EF4-FFF2-40B4-BE49-F238E27FC236}">
              <a16:creationId xmlns:a16="http://schemas.microsoft.com/office/drawing/2014/main" id="{00000000-0008-0000-0200-00003D000000}"/>
            </a:ext>
          </a:extLst>
        </xdr:cNvPr>
        <xdr:cNvSpPr>
          <a:spLocks noChangeArrowheads="1"/>
        </xdr:cNvSpPr>
      </xdr:nvSpPr>
      <xdr:spPr bwMode="auto">
        <a:xfrm>
          <a:off x="285750" y="124777501"/>
          <a:ext cx="10273393" cy="802820"/>
        </a:xfrm>
        <a:prstGeom prst="wedgeRectCallout">
          <a:avLst>
            <a:gd name="adj1" fmla="val -9191"/>
            <a:gd name="adj2" fmla="val 96084"/>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estudio de la liquidez de la empresa trata de comprobar la capacidad de la empresa para hacer frente a pagos y deudas a corto plazo, vigilando el nivel de tesorería y el flujo de cobros y pagos. El ratio de liquidez inmediata se obtiene dividiendo el efectivo entre el pasivo corriente. Tampoco conviene que sea alto pues significa mala gestión de los excedentes de la tesorería. </a:t>
          </a:r>
          <a:endParaRPr lang="es-ES" sz="1000" b="0">
            <a:effectLst/>
          </a:endParaRPr>
        </a:p>
      </xdr:txBody>
    </xdr:sp>
    <xdr:clientData/>
  </xdr:twoCellAnchor>
  <xdr:twoCellAnchor>
    <xdr:from>
      <xdr:col>2</xdr:col>
      <xdr:colOff>40821</xdr:colOff>
      <xdr:row>197</xdr:row>
      <xdr:rowOff>138545</xdr:rowOff>
    </xdr:from>
    <xdr:to>
      <xdr:col>10</xdr:col>
      <xdr:colOff>900545</xdr:colOff>
      <xdr:row>202</xdr:row>
      <xdr:rowOff>108857</xdr:rowOff>
    </xdr:to>
    <xdr:sp macro="" textlink="">
      <xdr:nvSpPr>
        <xdr:cNvPr id="62" name="AutoShape 65">
          <a:extLst>
            <a:ext uri="{FF2B5EF4-FFF2-40B4-BE49-F238E27FC236}">
              <a16:creationId xmlns:a16="http://schemas.microsoft.com/office/drawing/2014/main" id="{00000000-0008-0000-0200-00003E000000}"/>
            </a:ext>
          </a:extLst>
        </xdr:cNvPr>
        <xdr:cNvSpPr>
          <a:spLocks noChangeArrowheads="1"/>
        </xdr:cNvSpPr>
      </xdr:nvSpPr>
      <xdr:spPr bwMode="auto">
        <a:xfrm>
          <a:off x="335230" y="73862045"/>
          <a:ext cx="10540588" cy="1009403"/>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solvencia es la capacidad financiera de la empresa para cumplir sus obligaciones de vencimiento a corto plazo. Una forma de medirla es mediante el estudio del Fondo de Maniobra, que es el activo circulante menos el pasivo circulante. Es decir, lo que tenemos en el activo más líquido (tesorería, existencias...) menos las deudas a corto plazo. Se espera que sea positivo.</a:t>
          </a:r>
          <a:endParaRPr lang="es-ES" sz="1000" b="0">
            <a:effectLst/>
          </a:endParaRPr>
        </a:p>
      </xdr:txBody>
    </xdr:sp>
    <xdr:clientData/>
  </xdr:twoCellAnchor>
  <xdr:twoCellAnchor>
    <xdr:from>
      <xdr:col>2</xdr:col>
      <xdr:colOff>0</xdr:colOff>
      <xdr:row>231</xdr:row>
      <xdr:rowOff>176892</xdr:rowOff>
    </xdr:from>
    <xdr:to>
      <xdr:col>10</xdr:col>
      <xdr:colOff>353785</xdr:colOff>
      <xdr:row>234</xdr:row>
      <xdr:rowOff>190500</xdr:rowOff>
    </xdr:to>
    <xdr:sp macro="" textlink="">
      <xdr:nvSpPr>
        <xdr:cNvPr id="63" name="AutoShape 65">
          <a:extLst>
            <a:ext uri="{FF2B5EF4-FFF2-40B4-BE49-F238E27FC236}">
              <a16:creationId xmlns:a16="http://schemas.microsoft.com/office/drawing/2014/main" id="{00000000-0008-0000-0200-00003F000000}"/>
            </a:ext>
          </a:extLst>
        </xdr:cNvPr>
        <xdr:cNvSpPr>
          <a:spLocks noChangeArrowheads="1"/>
        </xdr:cNvSpPr>
      </xdr:nvSpPr>
      <xdr:spPr bwMode="auto">
        <a:xfrm>
          <a:off x="285750" y="82214356"/>
          <a:ext cx="10042071" cy="625930"/>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Otra forma de estudiarlo es calculando el ratio de solvencia estricta, que se obtiene al dividir el Activo Corriente entre el Pasivo Corriente. Si este ratio es mayor que 1 el Fondo de Maniobra es positivo.</a:t>
          </a:r>
          <a:endParaRPr lang="es-ES" sz="1000" b="0">
            <a:effectLst/>
          </a:endParaRPr>
        </a:p>
      </xdr:txBody>
    </xdr:sp>
    <xdr:clientData/>
  </xdr:twoCellAnchor>
  <xdr:twoCellAnchor>
    <xdr:from>
      <xdr:col>2</xdr:col>
      <xdr:colOff>67235</xdr:colOff>
      <xdr:row>258</xdr:row>
      <xdr:rowOff>78441</xdr:rowOff>
    </xdr:from>
    <xdr:to>
      <xdr:col>10</xdr:col>
      <xdr:colOff>926959</xdr:colOff>
      <xdr:row>262</xdr:row>
      <xdr:rowOff>134471</xdr:rowOff>
    </xdr:to>
    <xdr:sp macro="" textlink="">
      <xdr:nvSpPr>
        <xdr:cNvPr id="64" name="AutoShape 65">
          <a:extLst>
            <a:ext uri="{FF2B5EF4-FFF2-40B4-BE49-F238E27FC236}">
              <a16:creationId xmlns:a16="http://schemas.microsoft.com/office/drawing/2014/main" id="{00000000-0008-0000-0200-000040000000}"/>
            </a:ext>
          </a:extLst>
        </xdr:cNvPr>
        <xdr:cNvSpPr>
          <a:spLocks noChangeArrowheads="1"/>
        </xdr:cNvSpPr>
      </xdr:nvSpPr>
      <xdr:spPr bwMode="auto">
        <a:xfrm>
          <a:off x="358588" y="84963000"/>
          <a:ext cx="10552812" cy="862853"/>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Mediante el estudio del endeudamiento tratamos de valorar la capacidad de la empresa para </a:t>
          </a:r>
          <a:r>
            <a:rPr lang="es-ES" sz="1400" b="1" i="0" baseline="0">
              <a:effectLst/>
              <a:latin typeface="Arial" pitchFamily="34" charset="0"/>
              <a:ea typeface="+mn-ea"/>
              <a:cs typeface="Arial" pitchFamily="34" charset="0"/>
            </a:rPr>
            <a:t>cumplir sus obligaciones a largo plazo</a:t>
          </a:r>
          <a:r>
            <a:rPr lang="es-ES" sz="1400" b="0" i="0" baseline="0">
              <a:effectLst/>
              <a:latin typeface="Arial" pitchFamily="34" charset="0"/>
              <a:ea typeface="+mn-ea"/>
              <a:cs typeface="Arial" pitchFamily="34" charset="0"/>
            </a:rPr>
            <a:t>.  En general se estudia con ratios financieros que relacionan las deudas que tiene la empresa con respecto al patrimonio neto.  En el ejemplo analizado se observa que el valor del ratio ha disminuido mucho, situándose al nivel del sector.</a:t>
          </a:r>
          <a:endParaRPr lang="es-ES" sz="1000" b="0">
            <a:effectLst/>
          </a:endParaRPr>
        </a:p>
      </xdr:txBody>
    </xdr:sp>
    <xdr:clientData/>
  </xdr:twoCellAnchor>
  <xdr:twoCellAnchor>
    <xdr:from>
      <xdr:col>2</xdr:col>
      <xdr:colOff>54428</xdr:colOff>
      <xdr:row>308</xdr:row>
      <xdr:rowOff>40822</xdr:rowOff>
    </xdr:from>
    <xdr:to>
      <xdr:col>10</xdr:col>
      <xdr:colOff>623527</xdr:colOff>
      <xdr:row>311</xdr:row>
      <xdr:rowOff>164086</xdr:rowOff>
    </xdr:to>
    <xdr:sp macro="" textlink="">
      <xdr:nvSpPr>
        <xdr:cNvPr id="67" name="AutoShape 65">
          <a:extLst>
            <a:ext uri="{FF2B5EF4-FFF2-40B4-BE49-F238E27FC236}">
              <a16:creationId xmlns:a16="http://schemas.microsoft.com/office/drawing/2014/main" id="{00000000-0008-0000-0200-000043000000}"/>
            </a:ext>
          </a:extLst>
        </xdr:cNvPr>
        <xdr:cNvSpPr>
          <a:spLocks noChangeArrowheads="1"/>
        </xdr:cNvSpPr>
      </xdr:nvSpPr>
      <xdr:spPr bwMode="auto">
        <a:xfrm>
          <a:off x="340178" y="101781429"/>
          <a:ext cx="10257385"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de garantía es el cociente entre el activo total de una empresa y sus deudas totales. Permite acreditar la garantía que la empresa ofrece a sus deudores para hacer frente a sus obligaciones de pago. En caso de liquidación de la empresa los activos pueden convertirse en dinero para hacer frente a las deudas, de ahí el nombre "garantía".</a:t>
          </a:r>
          <a:endParaRPr lang="es-ES" sz="1000" b="0">
            <a:effectLst/>
          </a:endParaRPr>
        </a:p>
      </xdr:txBody>
    </xdr:sp>
    <xdr:clientData/>
  </xdr:twoCellAnchor>
  <xdr:twoCellAnchor>
    <xdr:from>
      <xdr:col>2</xdr:col>
      <xdr:colOff>0</xdr:colOff>
      <xdr:row>332</xdr:row>
      <xdr:rowOff>0</xdr:rowOff>
    </xdr:from>
    <xdr:to>
      <xdr:col>10</xdr:col>
      <xdr:colOff>569099</xdr:colOff>
      <xdr:row>335</xdr:row>
      <xdr:rowOff>123264</xdr:rowOff>
    </xdr:to>
    <xdr:sp macro="" textlink="">
      <xdr:nvSpPr>
        <xdr:cNvPr id="68" name="AutoShape 65">
          <a:extLst>
            <a:ext uri="{FF2B5EF4-FFF2-40B4-BE49-F238E27FC236}">
              <a16:creationId xmlns:a16="http://schemas.microsoft.com/office/drawing/2014/main" id="{00000000-0008-0000-0200-000044000000}"/>
            </a:ext>
          </a:extLst>
        </xdr:cNvPr>
        <xdr:cNvSpPr>
          <a:spLocks noChangeArrowheads="1"/>
        </xdr:cNvSpPr>
      </xdr:nvSpPr>
      <xdr:spPr bwMode="auto">
        <a:xfrm>
          <a:off x="285750" y="106421464"/>
          <a:ext cx="10257385"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gastos financieros sobre ventas mide la participación relativa de los gastos financieros en la cifra de ventas. Valores por encima del 5% se consideran preocupantes.</a:t>
          </a:r>
          <a:endParaRPr lang="es-ES" sz="1000" b="0">
            <a:effectLst/>
          </a:endParaRPr>
        </a:p>
      </xdr:txBody>
    </xdr:sp>
    <xdr:clientData/>
  </xdr:twoCellAnchor>
  <xdr:twoCellAnchor>
    <xdr:from>
      <xdr:col>2</xdr:col>
      <xdr:colOff>40822</xdr:colOff>
      <xdr:row>359</xdr:row>
      <xdr:rowOff>95250</xdr:rowOff>
    </xdr:from>
    <xdr:to>
      <xdr:col>17</xdr:col>
      <xdr:colOff>367393</xdr:colOff>
      <xdr:row>368</xdr:row>
      <xdr:rowOff>136072</xdr:rowOff>
    </xdr:to>
    <xdr:sp macro="" textlink="">
      <xdr:nvSpPr>
        <xdr:cNvPr id="69" name="AutoShape 65">
          <a:extLst>
            <a:ext uri="{FF2B5EF4-FFF2-40B4-BE49-F238E27FC236}">
              <a16:creationId xmlns:a16="http://schemas.microsoft.com/office/drawing/2014/main" id="{00000000-0008-0000-0200-000045000000}"/>
            </a:ext>
          </a:extLst>
        </xdr:cNvPr>
        <xdr:cNvSpPr>
          <a:spLocks noChangeArrowheads="1"/>
        </xdr:cNvSpPr>
      </xdr:nvSpPr>
      <xdr:spPr bwMode="auto">
        <a:xfrm>
          <a:off x="326572" y="112068429"/>
          <a:ext cx="16274142" cy="1877786"/>
        </a:xfrm>
        <a:prstGeom prst="wedgeRectCallout">
          <a:avLst>
            <a:gd name="adj1" fmla="val -9984"/>
            <a:gd name="adj2" fmla="val 66988"/>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Periodo Medio de Maduración (PMM) es el tiempo desde que invierte una unidad monetaria en la compra de factores hasta que es convertida en liquidez a través de su cobro por la venta del producto. El objetivo es que el ciclo sea lo más corto posible, reduciendo el tiempo que las existencias están en almacén, acortando el periodo de cobro a los proveedores. Se componen de:</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1.- Periodo medio de almacenamiento de materias primas: tiempo que transcurre desde que las materias primas son compradas hasta que se introducen en el proceso productivo.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2.- Periodo medio de fabricación: periodo desde que las materias primas se incorporan al proceso productivo hasta que salen del mismo convertidas en producto terminado.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3.- Periodo medio de venta de productos terminados: desde que el producto terminado sale del proceso productivo hasta que es vendido.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4.- Periodo medio de cobro a clientes: tiempo que tarda la empresa en término medio en cobrar de sus clientes.</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5.- Periodo medio de pago a proveedores: tiempo que tarda la empresa en término medio en pagar a sus proveedores. Este término va restando en el cálculo del PMM ya que cuanto más tardemos mejor</a:t>
          </a:r>
          <a:r>
            <a:rPr lang="es-ES" sz="1200" b="0">
              <a:effectLst/>
              <a:latin typeface="Arial" pitchFamily="34" charset="0"/>
              <a:cs typeface="Arial" pitchFamily="34" charset="0"/>
            </a:rPr>
            <a:t>.</a:t>
          </a:r>
        </a:p>
      </xdr:txBody>
    </xdr:sp>
    <xdr:clientData/>
  </xdr:twoCellAnchor>
  <xdr:twoCellAnchor>
    <xdr:from>
      <xdr:col>2</xdr:col>
      <xdr:colOff>394606</xdr:colOff>
      <xdr:row>395</xdr:row>
      <xdr:rowOff>54429</xdr:rowOff>
    </xdr:from>
    <xdr:to>
      <xdr:col>5</xdr:col>
      <xdr:colOff>693964</xdr:colOff>
      <xdr:row>401</xdr:row>
      <xdr:rowOff>40821</xdr:rowOff>
    </xdr:to>
    <xdr:sp macro="" textlink="">
      <xdr:nvSpPr>
        <xdr:cNvPr id="70" name="AutoShape 65">
          <a:extLst>
            <a:ext uri="{FF2B5EF4-FFF2-40B4-BE49-F238E27FC236}">
              <a16:creationId xmlns:a16="http://schemas.microsoft.com/office/drawing/2014/main" id="{00000000-0008-0000-0200-000046000000}"/>
            </a:ext>
          </a:extLst>
        </xdr:cNvPr>
        <xdr:cNvSpPr>
          <a:spLocks noChangeArrowheads="1"/>
        </xdr:cNvSpPr>
      </xdr:nvSpPr>
      <xdr:spPr bwMode="auto">
        <a:xfrm>
          <a:off x="680356" y="80812822"/>
          <a:ext cx="5402037" cy="1211035"/>
        </a:xfrm>
        <a:prstGeom prst="wedgeRectCallout">
          <a:avLst>
            <a:gd name="adj1" fmla="val -9984"/>
            <a:gd name="adj2" fmla="val 66988"/>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manera de representar gráficamente el periodo medio de maduración es mediante un Diagrama de Gantt. Esta herramienta gráfica permite visualizar el tiempo total de una secuencia de actividades,y lo podemos aplicar a visualizar los diferentes periodos medios. </a:t>
          </a:r>
        </a:p>
      </xdr:txBody>
    </xdr:sp>
    <xdr:clientData/>
  </xdr:twoCellAnchor>
  <xdr:twoCellAnchor>
    <xdr:from>
      <xdr:col>2</xdr:col>
      <xdr:colOff>1771650</xdr:colOff>
      <xdr:row>433</xdr:row>
      <xdr:rowOff>38100</xdr:rowOff>
    </xdr:from>
    <xdr:to>
      <xdr:col>6</xdr:col>
      <xdr:colOff>533400</xdr:colOff>
      <xdr:row>443</xdr:row>
      <xdr:rowOff>66675</xdr:rowOff>
    </xdr:to>
    <xdr:graphicFrame macro="">
      <xdr:nvGraphicFramePr>
        <xdr:cNvPr id="2852490" name="70 Gráfico">
          <a:extLst>
            <a:ext uri="{FF2B5EF4-FFF2-40B4-BE49-F238E27FC236}">
              <a16:creationId xmlns:a16="http://schemas.microsoft.com/office/drawing/2014/main" id="{00000000-0008-0000-0200-00008A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449</xdr:row>
      <xdr:rowOff>0</xdr:rowOff>
    </xdr:from>
    <xdr:to>
      <xdr:col>5</xdr:col>
      <xdr:colOff>340178</xdr:colOff>
      <xdr:row>453</xdr:row>
      <xdr:rowOff>0</xdr:rowOff>
    </xdr:to>
    <xdr:sp macro="" textlink="">
      <xdr:nvSpPr>
        <xdr:cNvPr id="100" name="AutoShape 65">
          <a:extLst>
            <a:ext uri="{FF2B5EF4-FFF2-40B4-BE49-F238E27FC236}">
              <a16:creationId xmlns:a16="http://schemas.microsoft.com/office/drawing/2014/main" id="{00000000-0008-0000-0200-000064000000}"/>
            </a:ext>
          </a:extLst>
        </xdr:cNvPr>
        <xdr:cNvSpPr>
          <a:spLocks noChangeArrowheads="1"/>
        </xdr:cNvSpPr>
      </xdr:nvSpPr>
      <xdr:spPr bwMode="auto">
        <a:xfrm>
          <a:off x="285750" y="224926071"/>
          <a:ext cx="5442857" cy="816429"/>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coste medio por trabajador son los gastos de personal dividido por el número de trabajadores</a:t>
          </a:r>
        </a:p>
      </xdr:txBody>
    </xdr:sp>
    <xdr:clientData/>
  </xdr:twoCellAnchor>
  <xdr:twoCellAnchor>
    <xdr:from>
      <xdr:col>2</xdr:col>
      <xdr:colOff>0</xdr:colOff>
      <xdr:row>459</xdr:row>
      <xdr:rowOff>0</xdr:rowOff>
    </xdr:from>
    <xdr:to>
      <xdr:col>5</xdr:col>
      <xdr:colOff>340178</xdr:colOff>
      <xdr:row>463</xdr:row>
      <xdr:rowOff>0</xdr:rowOff>
    </xdr:to>
    <xdr:sp macro="" textlink="">
      <xdr:nvSpPr>
        <xdr:cNvPr id="101" name="AutoShape 65">
          <a:extLst>
            <a:ext uri="{FF2B5EF4-FFF2-40B4-BE49-F238E27FC236}">
              <a16:creationId xmlns:a16="http://schemas.microsoft.com/office/drawing/2014/main" id="{00000000-0008-0000-0200-000065000000}"/>
            </a:ext>
          </a:extLst>
        </xdr:cNvPr>
        <xdr:cNvSpPr>
          <a:spLocks noChangeArrowheads="1"/>
        </xdr:cNvSpPr>
      </xdr:nvSpPr>
      <xdr:spPr bwMode="auto">
        <a:xfrm>
          <a:off x="285750" y="227007964"/>
          <a:ext cx="5442857" cy="816429"/>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productividad de los empleados se mide con la cifra de ventas dividida entre el número de empleados</a:t>
          </a:r>
        </a:p>
      </xdr:txBody>
    </xdr:sp>
    <xdr:clientData/>
  </xdr:twoCellAnchor>
  <xdr:twoCellAnchor>
    <xdr:from>
      <xdr:col>2</xdr:col>
      <xdr:colOff>1619250</xdr:colOff>
      <xdr:row>484</xdr:row>
      <xdr:rowOff>180975</xdr:rowOff>
    </xdr:from>
    <xdr:to>
      <xdr:col>8</xdr:col>
      <xdr:colOff>257175</xdr:colOff>
      <xdr:row>499</xdr:row>
      <xdr:rowOff>38100</xdr:rowOff>
    </xdr:to>
    <xdr:graphicFrame macro="">
      <xdr:nvGraphicFramePr>
        <xdr:cNvPr id="2852493" name="107 Gráfico">
          <a:extLst>
            <a:ext uri="{FF2B5EF4-FFF2-40B4-BE49-F238E27FC236}">
              <a16:creationId xmlns:a16="http://schemas.microsoft.com/office/drawing/2014/main" id="{00000000-0008-0000-0200-00008D86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0</xdr:colOff>
      <xdr:row>507</xdr:row>
      <xdr:rowOff>0</xdr:rowOff>
    </xdr:from>
    <xdr:to>
      <xdr:col>9</xdr:col>
      <xdr:colOff>571500</xdr:colOff>
      <xdr:row>515</xdr:row>
      <xdr:rowOff>54429</xdr:rowOff>
    </xdr:to>
    <xdr:sp macro="" textlink="">
      <xdr:nvSpPr>
        <xdr:cNvPr id="112" name="AutoShape 65">
          <a:extLst>
            <a:ext uri="{FF2B5EF4-FFF2-40B4-BE49-F238E27FC236}">
              <a16:creationId xmlns:a16="http://schemas.microsoft.com/office/drawing/2014/main" id="{00000000-0008-0000-0200-000070000000}"/>
            </a:ext>
          </a:extLst>
        </xdr:cNvPr>
        <xdr:cNvSpPr>
          <a:spLocks noChangeArrowheads="1"/>
        </xdr:cNvSpPr>
      </xdr:nvSpPr>
      <xdr:spPr bwMode="auto">
        <a:xfrm>
          <a:off x="285750" y="247473107"/>
          <a:ext cx="9348107" cy="1578429"/>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empresa obtiene un valor añadido, que es el valor de la producción menos las compras y otras adquisiciones. Ese valor añadido se reparte entre los empleados -por los sueldos y salarios- los dividendos a los accionistas, los bancos por los intereses, el Estado por los impuestos y la propia empresa por las reservas, amortizaciones y provisiones. Ese reparto del valor añadido es interesante visualizarlos como una tarta de la que cada uno se lleva una porción. Es interesante compararlo con el sector.</a:t>
          </a:r>
        </a:p>
      </xdr:txBody>
    </xdr:sp>
    <xdr:clientData/>
  </xdr:twoCellAnchor>
  <xdr:twoCellAnchor>
    <xdr:from>
      <xdr:col>4</xdr:col>
      <xdr:colOff>108860</xdr:colOff>
      <xdr:row>39</xdr:row>
      <xdr:rowOff>68035</xdr:rowOff>
    </xdr:from>
    <xdr:to>
      <xdr:col>4</xdr:col>
      <xdr:colOff>204108</xdr:colOff>
      <xdr:row>42</xdr:row>
      <xdr:rowOff>0</xdr:rowOff>
    </xdr:to>
    <xdr:cxnSp macro="">
      <xdr:nvCxnSpPr>
        <xdr:cNvPr id="48" name="47 Conector recto de flecha">
          <a:extLst>
            <a:ext uri="{FF2B5EF4-FFF2-40B4-BE49-F238E27FC236}">
              <a16:creationId xmlns:a16="http://schemas.microsoft.com/office/drawing/2014/main" id="{00000000-0008-0000-0200-000030000000}"/>
            </a:ext>
          </a:extLst>
        </xdr:cNvPr>
        <xdr:cNvCxnSpPr/>
      </xdr:nvCxnSpPr>
      <xdr:spPr>
        <a:xfrm flipH="1">
          <a:off x="4585610" y="7973785"/>
          <a:ext cx="95248" cy="544286"/>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748393</xdr:colOff>
      <xdr:row>40</xdr:row>
      <xdr:rowOff>54429</xdr:rowOff>
    </xdr:from>
    <xdr:to>
      <xdr:col>8</xdr:col>
      <xdr:colOff>81642</xdr:colOff>
      <xdr:row>42</xdr:row>
      <xdr:rowOff>27215</xdr:rowOff>
    </xdr:to>
    <xdr:cxnSp macro="">
      <xdr:nvCxnSpPr>
        <xdr:cNvPr id="54" name="53 Conector recto de flecha">
          <a:extLst>
            <a:ext uri="{FF2B5EF4-FFF2-40B4-BE49-F238E27FC236}">
              <a16:creationId xmlns:a16="http://schemas.microsoft.com/office/drawing/2014/main" id="{00000000-0008-0000-0200-000036000000}"/>
            </a:ext>
          </a:extLst>
        </xdr:cNvPr>
        <xdr:cNvCxnSpPr/>
      </xdr:nvCxnSpPr>
      <xdr:spPr>
        <a:xfrm>
          <a:off x="7048500" y="8164286"/>
          <a:ext cx="1183821" cy="381000"/>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81642</xdr:colOff>
      <xdr:row>43</xdr:row>
      <xdr:rowOff>81642</xdr:rowOff>
    </xdr:from>
    <xdr:to>
      <xdr:col>10</xdr:col>
      <xdr:colOff>530678</xdr:colOff>
      <xdr:row>45</xdr:row>
      <xdr:rowOff>163286</xdr:rowOff>
    </xdr:to>
    <xdr:cxnSp macro="">
      <xdr:nvCxnSpPr>
        <xdr:cNvPr id="66" name="65 Conector recto de flecha">
          <a:extLst>
            <a:ext uri="{FF2B5EF4-FFF2-40B4-BE49-F238E27FC236}">
              <a16:creationId xmlns:a16="http://schemas.microsoft.com/office/drawing/2014/main" id="{00000000-0008-0000-0200-000042000000}"/>
            </a:ext>
          </a:extLst>
        </xdr:cNvPr>
        <xdr:cNvCxnSpPr/>
      </xdr:nvCxnSpPr>
      <xdr:spPr>
        <a:xfrm flipH="1">
          <a:off x="10366205" y="8747971"/>
          <a:ext cx="449036" cy="471579"/>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952501</xdr:colOff>
      <xdr:row>140</xdr:row>
      <xdr:rowOff>54429</xdr:rowOff>
    </xdr:from>
    <xdr:to>
      <xdr:col>9</xdr:col>
      <xdr:colOff>136071</xdr:colOff>
      <xdr:row>140</xdr:row>
      <xdr:rowOff>176893</xdr:rowOff>
    </xdr:to>
    <xdr:cxnSp macro="">
      <xdr:nvCxnSpPr>
        <xdr:cNvPr id="73" name="72 Conector recto de flecha">
          <a:extLst>
            <a:ext uri="{FF2B5EF4-FFF2-40B4-BE49-F238E27FC236}">
              <a16:creationId xmlns:a16="http://schemas.microsoft.com/office/drawing/2014/main" id="{00000000-0008-0000-0200-000049000000}"/>
            </a:ext>
          </a:extLst>
        </xdr:cNvPr>
        <xdr:cNvCxnSpPr/>
      </xdr:nvCxnSpPr>
      <xdr:spPr>
        <a:xfrm flipH="1">
          <a:off x="4381501" y="28629429"/>
          <a:ext cx="4898570"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789214</xdr:colOff>
      <xdr:row>147</xdr:row>
      <xdr:rowOff>122464</xdr:rowOff>
    </xdr:from>
    <xdr:to>
      <xdr:col>13</xdr:col>
      <xdr:colOff>40820</xdr:colOff>
      <xdr:row>148</xdr:row>
      <xdr:rowOff>40821</xdr:rowOff>
    </xdr:to>
    <xdr:cxnSp macro="">
      <xdr:nvCxnSpPr>
        <xdr:cNvPr id="74" name="73 Conector recto de flecha">
          <a:extLst>
            <a:ext uri="{FF2B5EF4-FFF2-40B4-BE49-F238E27FC236}">
              <a16:creationId xmlns:a16="http://schemas.microsoft.com/office/drawing/2014/main" id="{00000000-0008-0000-0200-00004A000000}"/>
            </a:ext>
          </a:extLst>
        </xdr:cNvPr>
        <xdr:cNvCxnSpPr/>
      </xdr:nvCxnSpPr>
      <xdr:spPr>
        <a:xfrm flipH="1">
          <a:off x="10844893" y="30207857"/>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152</xdr:row>
      <xdr:rowOff>81644</xdr:rowOff>
    </xdr:from>
    <xdr:to>
      <xdr:col>12</xdr:col>
      <xdr:colOff>421820</xdr:colOff>
      <xdr:row>153</xdr:row>
      <xdr:rowOff>1</xdr:rowOff>
    </xdr:to>
    <xdr:cxnSp macro="">
      <xdr:nvCxnSpPr>
        <xdr:cNvPr id="75" name="74 Conector recto de flecha">
          <a:extLst>
            <a:ext uri="{FF2B5EF4-FFF2-40B4-BE49-F238E27FC236}">
              <a16:creationId xmlns:a16="http://schemas.microsoft.com/office/drawing/2014/main" id="{00000000-0008-0000-0200-00004B000000}"/>
            </a:ext>
          </a:extLst>
        </xdr:cNvPr>
        <xdr:cNvCxnSpPr/>
      </xdr:nvCxnSpPr>
      <xdr:spPr>
        <a:xfrm flipH="1">
          <a:off x="10205357" y="31228394"/>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54428</xdr:colOff>
      <xdr:row>178</xdr:row>
      <xdr:rowOff>95250</xdr:rowOff>
    </xdr:from>
    <xdr:to>
      <xdr:col>12</xdr:col>
      <xdr:colOff>326570</xdr:colOff>
      <xdr:row>179</xdr:row>
      <xdr:rowOff>13607</xdr:rowOff>
    </xdr:to>
    <xdr:cxnSp macro="">
      <xdr:nvCxnSpPr>
        <xdr:cNvPr id="76" name="75 Conector recto de flecha">
          <a:extLst>
            <a:ext uri="{FF2B5EF4-FFF2-40B4-BE49-F238E27FC236}">
              <a16:creationId xmlns:a16="http://schemas.microsoft.com/office/drawing/2014/main" id="{00000000-0008-0000-0200-00004C000000}"/>
            </a:ext>
          </a:extLst>
        </xdr:cNvPr>
        <xdr:cNvCxnSpPr/>
      </xdr:nvCxnSpPr>
      <xdr:spPr>
        <a:xfrm flipH="1">
          <a:off x="10110107" y="36630429"/>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204107</xdr:colOff>
      <xdr:row>206</xdr:row>
      <xdr:rowOff>176893</xdr:rowOff>
    </xdr:from>
    <xdr:to>
      <xdr:col>12</xdr:col>
      <xdr:colOff>476249</xdr:colOff>
      <xdr:row>207</xdr:row>
      <xdr:rowOff>95250</xdr:rowOff>
    </xdr:to>
    <xdr:cxnSp macro="">
      <xdr:nvCxnSpPr>
        <xdr:cNvPr id="77" name="76 Conector recto de flecha">
          <a:extLst>
            <a:ext uri="{FF2B5EF4-FFF2-40B4-BE49-F238E27FC236}">
              <a16:creationId xmlns:a16="http://schemas.microsoft.com/office/drawing/2014/main" id="{00000000-0008-0000-0200-00004D000000}"/>
            </a:ext>
          </a:extLst>
        </xdr:cNvPr>
        <xdr:cNvCxnSpPr/>
      </xdr:nvCxnSpPr>
      <xdr:spPr>
        <a:xfrm flipH="1">
          <a:off x="10259786" y="42522322"/>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68035</xdr:colOff>
      <xdr:row>238</xdr:row>
      <xdr:rowOff>108858</xdr:rowOff>
    </xdr:from>
    <xdr:to>
      <xdr:col>12</xdr:col>
      <xdr:colOff>340177</xdr:colOff>
      <xdr:row>239</xdr:row>
      <xdr:rowOff>27215</xdr:rowOff>
    </xdr:to>
    <xdr:cxnSp macro="">
      <xdr:nvCxnSpPr>
        <xdr:cNvPr id="78" name="77 Conector recto de flecha">
          <a:extLst>
            <a:ext uri="{FF2B5EF4-FFF2-40B4-BE49-F238E27FC236}">
              <a16:creationId xmlns:a16="http://schemas.microsoft.com/office/drawing/2014/main" id="{00000000-0008-0000-0200-00004E000000}"/>
            </a:ext>
          </a:extLst>
        </xdr:cNvPr>
        <xdr:cNvCxnSpPr/>
      </xdr:nvCxnSpPr>
      <xdr:spPr>
        <a:xfrm flipH="1">
          <a:off x="10123714" y="48999322"/>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54429</xdr:colOff>
      <xdr:row>267</xdr:row>
      <xdr:rowOff>95250</xdr:rowOff>
    </xdr:from>
    <xdr:to>
      <xdr:col>12</xdr:col>
      <xdr:colOff>326571</xdr:colOff>
      <xdr:row>268</xdr:row>
      <xdr:rowOff>13607</xdr:rowOff>
    </xdr:to>
    <xdr:cxnSp macro="">
      <xdr:nvCxnSpPr>
        <xdr:cNvPr id="79" name="78 Conector recto de flecha">
          <a:extLst>
            <a:ext uri="{FF2B5EF4-FFF2-40B4-BE49-F238E27FC236}">
              <a16:creationId xmlns:a16="http://schemas.microsoft.com/office/drawing/2014/main" id="{00000000-0008-0000-0200-00004F000000}"/>
            </a:ext>
          </a:extLst>
        </xdr:cNvPr>
        <xdr:cNvCxnSpPr/>
      </xdr:nvCxnSpPr>
      <xdr:spPr>
        <a:xfrm flipH="1">
          <a:off x="10110108" y="55013679"/>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54428</xdr:colOff>
      <xdr:row>290</xdr:row>
      <xdr:rowOff>108857</xdr:rowOff>
    </xdr:from>
    <xdr:to>
      <xdr:col>12</xdr:col>
      <xdr:colOff>326570</xdr:colOff>
      <xdr:row>291</xdr:row>
      <xdr:rowOff>27214</xdr:rowOff>
    </xdr:to>
    <xdr:cxnSp macro="">
      <xdr:nvCxnSpPr>
        <xdr:cNvPr id="80" name="79 Conector recto de flecha">
          <a:extLst>
            <a:ext uri="{FF2B5EF4-FFF2-40B4-BE49-F238E27FC236}">
              <a16:creationId xmlns:a16="http://schemas.microsoft.com/office/drawing/2014/main" id="{00000000-0008-0000-0200-000050000000}"/>
            </a:ext>
          </a:extLst>
        </xdr:cNvPr>
        <xdr:cNvCxnSpPr/>
      </xdr:nvCxnSpPr>
      <xdr:spPr>
        <a:xfrm flipH="1">
          <a:off x="10110107" y="59517643"/>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81642</xdr:colOff>
      <xdr:row>315</xdr:row>
      <xdr:rowOff>108857</xdr:rowOff>
    </xdr:from>
    <xdr:to>
      <xdr:col>12</xdr:col>
      <xdr:colOff>353784</xdr:colOff>
      <xdr:row>316</xdr:row>
      <xdr:rowOff>27214</xdr:rowOff>
    </xdr:to>
    <xdr:cxnSp macro="">
      <xdr:nvCxnSpPr>
        <xdr:cNvPr id="81" name="80 Conector recto de flecha">
          <a:extLst>
            <a:ext uri="{FF2B5EF4-FFF2-40B4-BE49-F238E27FC236}">
              <a16:creationId xmlns:a16="http://schemas.microsoft.com/office/drawing/2014/main" id="{00000000-0008-0000-0200-000051000000}"/>
            </a:ext>
          </a:extLst>
        </xdr:cNvPr>
        <xdr:cNvCxnSpPr/>
      </xdr:nvCxnSpPr>
      <xdr:spPr>
        <a:xfrm flipH="1">
          <a:off x="10137321" y="64389000"/>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122465</xdr:colOff>
      <xdr:row>339</xdr:row>
      <xdr:rowOff>108857</xdr:rowOff>
    </xdr:from>
    <xdr:to>
      <xdr:col>12</xdr:col>
      <xdr:colOff>394607</xdr:colOff>
      <xdr:row>340</xdr:row>
      <xdr:rowOff>27214</xdr:rowOff>
    </xdr:to>
    <xdr:cxnSp macro="">
      <xdr:nvCxnSpPr>
        <xdr:cNvPr id="82" name="81 Conector recto de flecha">
          <a:extLst>
            <a:ext uri="{FF2B5EF4-FFF2-40B4-BE49-F238E27FC236}">
              <a16:creationId xmlns:a16="http://schemas.microsoft.com/office/drawing/2014/main" id="{00000000-0008-0000-0200-000052000000}"/>
            </a:ext>
          </a:extLst>
        </xdr:cNvPr>
        <xdr:cNvCxnSpPr/>
      </xdr:nvCxnSpPr>
      <xdr:spPr>
        <a:xfrm flipH="1">
          <a:off x="10178144" y="69069857"/>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81643</xdr:colOff>
      <xdr:row>429</xdr:row>
      <xdr:rowOff>81643</xdr:rowOff>
    </xdr:from>
    <xdr:to>
      <xdr:col>12</xdr:col>
      <xdr:colOff>353785</xdr:colOff>
      <xdr:row>430</xdr:row>
      <xdr:rowOff>0</xdr:rowOff>
    </xdr:to>
    <xdr:cxnSp macro="">
      <xdr:nvCxnSpPr>
        <xdr:cNvPr id="83" name="82 Conector recto de flecha">
          <a:extLst>
            <a:ext uri="{FF2B5EF4-FFF2-40B4-BE49-F238E27FC236}">
              <a16:creationId xmlns:a16="http://schemas.microsoft.com/office/drawing/2014/main" id="{00000000-0008-0000-0200-000053000000}"/>
            </a:ext>
          </a:extLst>
        </xdr:cNvPr>
        <xdr:cNvCxnSpPr/>
      </xdr:nvCxnSpPr>
      <xdr:spPr>
        <a:xfrm flipH="1">
          <a:off x="10137322" y="87670822"/>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456</xdr:row>
      <xdr:rowOff>0</xdr:rowOff>
    </xdr:from>
    <xdr:to>
      <xdr:col>12</xdr:col>
      <xdr:colOff>272142</xdr:colOff>
      <xdr:row>456</xdr:row>
      <xdr:rowOff>122464</xdr:rowOff>
    </xdr:to>
    <xdr:cxnSp macro="">
      <xdr:nvCxnSpPr>
        <xdr:cNvPr id="84" name="83 Conector recto de flecha">
          <a:extLst>
            <a:ext uri="{FF2B5EF4-FFF2-40B4-BE49-F238E27FC236}">
              <a16:creationId xmlns:a16="http://schemas.microsoft.com/office/drawing/2014/main" id="{00000000-0008-0000-0200-000054000000}"/>
            </a:ext>
          </a:extLst>
        </xdr:cNvPr>
        <xdr:cNvCxnSpPr/>
      </xdr:nvCxnSpPr>
      <xdr:spPr>
        <a:xfrm flipH="1">
          <a:off x="10055679" y="93208929"/>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466</xdr:row>
      <xdr:rowOff>0</xdr:rowOff>
    </xdr:from>
    <xdr:to>
      <xdr:col>12</xdr:col>
      <xdr:colOff>272142</xdr:colOff>
      <xdr:row>466</xdr:row>
      <xdr:rowOff>122464</xdr:rowOff>
    </xdr:to>
    <xdr:cxnSp macro="">
      <xdr:nvCxnSpPr>
        <xdr:cNvPr id="85" name="84 Conector recto de flecha">
          <a:extLst>
            <a:ext uri="{FF2B5EF4-FFF2-40B4-BE49-F238E27FC236}">
              <a16:creationId xmlns:a16="http://schemas.microsoft.com/office/drawing/2014/main" id="{00000000-0008-0000-0200-000055000000}"/>
            </a:ext>
          </a:extLst>
        </xdr:cNvPr>
        <xdr:cNvCxnSpPr/>
      </xdr:nvCxnSpPr>
      <xdr:spPr>
        <a:xfrm flipH="1">
          <a:off x="10055679" y="95290821"/>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514</xdr:row>
      <xdr:rowOff>27214</xdr:rowOff>
    </xdr:from>
    <xdr:to>
      <xdr:col>12</xdr:col>
      <xdr:colOff>367392</xdr:colOff>
      <xdr:row>514</xdr:row>
      <xdr:rowOff>149678</xdr:rowOff>
    </xdr:to>
    <xdr:cxnSp macro="">
      <xdr:nvCxnSpPr>
        <xdr:cNvPr id="87" name="86 Conector recto de flecha">
          <a:extLst>
            <a:ext uri="{FF2B5EF4-FFF2-40B4-BE49-F238E27FC236}">
              <a16:creationId xmlns:a16="http://schemas.microsoft.com/office/drawing/2014/main" id="{00000000-0008-0000-0200-000057000000}"/>
            </a:ext>
          </a:extLst>
        </xdr:cNvPr>
        <xdr:cNvCxnSpPr/>
      </xdr:nvCxnSpPr>
      <xdr:spPr>
        <a:xfrm flipH="1">
          <a:off x="10150929" y="105087964"/>
          <a:ext cx="2163534"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326571</xdr:colOff>
      <xdr:row>525</xdr:row>
      <xdr:rowOff>68035</xdr:rowOff>
    </xdr:from>
    <xdr:to>
      <xdr:col>10</xdr:col>
      <xdr:colOff>557893</xdr:colOff>
      <xdr:row>526</xdr:row>
      <xdr:rowOff>204106</xdr:rowOff>
    </xdr:to>
    <xdr:cxnSp macro="">
      <xdr:nvCxnSpPr>
        <xdr:cNvPr id="88" name="87 Conector recto de flecha">
          <a:extLst>
            <a:ext uri="{FF2B5EF4-FFF2-40B4-BE49-F238E27FC236}">
              <a16:creationId xmlns:a16="http://schemas.microsoft.com/office/drawing/2014/main" id="{00000000-0008-0000-0200-000058000000}"/>
            </a:ext>
          </a:extLst>
        </xdr:cNvPr>
        <xdr:cNvCxnSpPr/>
      </xdr:nvCxnSpPr>
      <xdr:spPr>
        <a:xfrm>
          <a:off x="10382250" y="107414785"/>
          <a:ext cx="231322" cy="340178"/>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557205</xdr:colOff>
      <xdr:row>528</xdr:row>
      <xdr:rowOff>44434</xdr:rowOff>
    </xdr:from>
    <xdr:to>
      <xdr:col>21</xdr:col>
      <xdr:colOff>544285</xdr:colOff>
      <xdr:row>539</xdr:row>
      <xdr:rowOff>176892</xdr:rowOff>
    </xdr:to>
    <xdr:pic>
      <xdr:nvPicPr>
        <xdr:cNvPr id="24" name="23 Imagen">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24"/>
        <a:stretch>
          <a:fillRect/>
        </a:stretch>
      </xdr:blipFill>
      <xdr:spPr>
        <a:xfrm>
          <a:off x="16518384" y="108017113"/>
          <a:ext cx="4354972" cy="2459279"/>
        </a:xfrm>
        <a:prstGeom prst="rect">
          <a:avLst/>
        </a:prstGeom>
        <a:solidFill>
          <a:srgbClr val="FFFFFF">
            <a:shade val="85000"/>
          </a:srgbClr>
        </a:solidFill>
        <a:ln w="190500" cap="sq">
          <a:solidFill>
            <a:srgbClr val="FFFFFF"/>
          </a:solidFill>
          <a:miter lim="800000"/>
        </a:ln>
        <a:effectLst>
          <a:outerShdw blurRad="65000" dist="50800" dir="12900000" kx="195000" ky="145000" algn="tl" rotWithShape="0">
            <a:srgbClr val="000000">
              <a:alpha val="30000"/>
            </a:srgbClr>
          </a:outerShdw>
        </a:effectLst>
        <a:scene3d>
          <a:camera prst="orthographicFront">
            <a:rot lat="0" lon="0" rev="360000"/>
          </a:camera>
          <a:lightRig rig="twoPt" dir="t">
            <a:rot lat="0" lon="0" rev="7200000"/>
          </a:lightRig>
        </a:scene3d>
        <a:sp3d contourW="12700">
          <a:bevelT w="25400" h="19050"/>
          <a:contourClr>
            <a:srgbClr val="969696"/>
          </a:contourClr>
        </a:sp3d>
      </xdr:spPr>
    </xdr:pic>
    <xdr:clientData/>
  </xdr:twoCellAnchor>
  <xdr:twoCellAnchor>
    <xdr:from>
      <xdr:col>8</xdr:col>
      <xdr:colOff>54429</xdr:colOff>
      <xdr:row>392</xdr:row>
      <xdr:rowOff>95249</xdr:rowOff>
    </xdr:from>
    <xdr:to>
      <xdr:col>10</xdr:col>
      <xdr:colOff>789215</xdr:colOff>
      <xdr:row>392</xdr:row>
      <xdr:rowOff>149678</xdr:rowOff>
    </xdr:to>
    <xdr:cxnSp macro="">
      <xdr:nvCxnSpPr>
        <xdr:cNvPr id="91" name="90 Conector recto de flecha">
          <a:extLst>
            <a:ext uri="{FF2B5EF4-FFF2-40B4-BE49-F238E27FC236}">
              <a16:creationId xmlns:a16="http://schemas.microsoft.com/office/drawing/2014/main" id="{00000000-0008-0000-0200-00005B000000}"/>
            </a:ext>
          </a:extLst>
        </xdr:cNvPr>
        <xdr:cNvCxnSpPr/>
      </xdr:nvCxnSpPr>
      <xdr:spPr>
        <a:xfrm flipH="1" flipV="1">
          <a:off x="8191500" y="79969178"/>
          <a:ext cx="2639786" cy="54429"/>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604400</xdr:colOff>
      <xdr:row>145</xdr:row>
      <xdr:rowOff>155976</xdr:rowOff>
    </xdr:from>
    <xdr:to>
      <xdr:col>16</xdr:col>
      <xdr:colOff>809120</xdr:colOff>
      <xdr:row>157</xdr:row>
      <xdr:rowOff>93858</xdr:rowOff>
    </xdr:to>
    <xdr:pic>
      <xdr:nvPicPr>
        <xdr:cNvPr id="95" name="94 Imagen">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5"/>
        <a:stretch>
          <a:fillRect/>
        </a:stretch>
      </xdr:blipFill>
      <xdr:spPr>
        <a:xfrm>
          <a:off x="13862226" y="28981997"/>
          <a:ext cx="3236471" cy="24237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965091</xdr:colOff>
      <xdr:row>338</xdr:row>
      <xdr:rowOff>19497</xdr:rowOff>
    </xdr:from>
    <xdr:to>
      <xdr:col>17</xdr:col>
      <xdr:colOff>512412</xdr:colOff>
      <xdr:row>355</xdr:row>
      <xdr:rowOff>65048</xdr:rowOff>
    </xdr:to>
    <xdr:pic>
      <xdr:nvPicPr>
        <xdr:cNvPr id="102" name="101 Imagen">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26"/>
        <a:stretch>
          <a:fillRect/>
        </a:stretch>
      </xdr:blipFill>
      <xdr:spPr>
        <a:xfrm>
          <a:off x="13179837" y="67283463"/>
          <a:ext cx="4557999" cy="34184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0</xdr:colOff>
      <xdr:row>372</xdr:row>
      <xdr:rowOff>77987</xdr:rowOff>
    </xdr:from>
    <xdr:to>
      <xdr:col>16</xdr:col>
      <xdr:colOff>483168</xdr:colOff>
      <xdr:row>389</xdr:row>
      <xdr:rowOff>188852</xdr:rowOff>
    </xdr:to>
    <xdr:pic>
      <xdr:nvPicPr>
        <xdr:cNvPr id="7" name="6 Imagen">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7"/>
        <a:stretch>
          <a:fillRect/>
        </a:stretch>
      </xdr:blipFill>
      <xdr:spPr>
        <a:xfrm>
          <a:off x="12214746" y="74185330"/>
          <a:ext cx="4557999" cy="34253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126728</xdr:colOff>
      <xdr:row>455</xdr:row>
      <xdr:rowOff>107232</xdr:rowOff>
    </xdr:from>
    <xdr:to>
      <xdr:col>19</xdr:col>
      <xdr:colOff>21093</xdr:colOff>
      <xdr:row>472</xdr:row>
      <xdr:rowOff>126464</xdr:rowOff>
    </xdr:to>
    <xdr:pic>
      <xdr:nvPicPr>
        <xdr:cNvPr id="12" name="11 Imagen">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8"/>
        <a:stretch>
          <a:fillRect/>
        </a:stretch>
      </xdr:blipFill>
      <xdr:spPr>
        <a:xfrm>
          <a:off x="14427632" y="90796605"/>
          <a:ext cx="4544352" cy="34116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721382</xdr:colOff>
      <xdr:row>499</xdr:row>
      <xdr:rowOff>38994</xdr:rowOff>
    </xdr:from>
    <xdr:to>
      <xdr:col>19</xdr:col>
      <xdr:colOff>622570</xdr:colOff>
      <xdr:row>517</xdr:row>
      <xdr:rowOff>32878</xdr:rowOff>
    </xdr:to>
    <xdr:pic>
      <xdr:nvPicPr>
        <xdr:cNvPr id="13" name="12 Imagen">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9"/>
        <a:stretch>
          <a:fillRect/>
        </a:stretch>
      </xdr:blipFill>
      <xdr:spPr>
        <a:xfrm>
          <a:off x="15022286" y="99453185"/>
          <a:ext cx="4551175" cy="34253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545911</xdr:colOff>
      <xdr:row>291</xdr:row>
      <xdr:rowOff>116980</xdr:rowOff>
    </xdr:from>
    <xdr:to>
      <xdr:col>17</xdr:col>
      <xdr:colOff>188759</xdr:colOff>
      <xdr:row>309</xdr:row>
      <xdr:rowOff>111834</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0"/>
        <a:stretch>
          <a:fillRect/>
        </a:stretch>
      </xdr:blipFill>
      <xdr:spPr>
        <a:xfrm>
          <a:off x="12760657" y="58022481"/>
          <a:ext cx="4653526" cy="3514026"/>
        </a:xfrm>
        <a:prstGeom prst="rect">
          <a:avLst/>
        </a:prstGeom>
      </xdr:spPr>
    </xdr:pic>
    <xdr:clientData/>
  </xdr:twoCellAnchor>
  <xdr:twoCellAnchor>
    <xdr:from>
      <xdr:col>1</xdr:col>
      <xdr:colOff>175470</xdr:colOff>
      <xdr:row>283</xdr:row>
      <xdr:rowOff>107227</xdr:rowOff>
    </xdr:from>
    <xdr:to>
      <xdr:col>10</xdr:col>
      <xdr:colOff>567676</xdr:colOff>
      <xdr:row>287</xdr:row>
      <xdr:rowOff>39990</xdr:rowOff>
    </xdr:to>
    <xdr:sp macro="" textlink="">
      <xdr:nvSpPr>
        <xdr:cNvPr id="86" name="AutoShape 65">
          <a:extLst>
            <a:ext uri="{FF2B5EF4-FFF2-40B4-BE49-F238E27FC236}">
              <a16:creationId xmlns:a16="http://schemas.microsoft.com/office/drawing/2014/main" id="{00000000-0008-0000-0200-000056000000}"/>
            </a:ext>
          </a:extLst>
        </xdr:cNvPr>
        <xdr:cNvSpPr>
          <a:spLocks noChangeArrowheads="1"/>
        </xdr:cNvSpPr>
      </xdr:nvSpPr>
      <xdr:spPr bwMode="auto">
        <a:xfrm>
          <a:off x="292451" y="56394494"/>
          <a:ext cx="10559788" cy="712635"/>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de cobertura de gastos financieros es utilizado por los bancos como indicador de si la empresa es merecedora de crédito. Relaciona el beneficio con los gastos financieros, de forma que aunque disminuya el beneficio pueda hacer frente a los intereses</a:t>
          </a:r>
          <a:endParaRPr lang="es-ES" sz="1000" b="0">
            <a:effectLst/>
          </a:endParaRPr>
        </a:p>
      </xdr:txBody>
    </xdr:sp>
    <xdr:clientData/>
  </xdr:twoCellAnchor>
  <xdr:twoCellAnchor editAs="oneCell">
    <xdr:from>
      <xdr:col>13</xdr:col>
      <xdr:colOff>487420</xdr:colOff>
      <xdr:row>127</xdr:row>
      <xdr:rowOff>165725</xdr:rowOff>
    </xdr:from>
    <xdr:to>
      <xdr:col>18</xdr:col>
      <xdr:colOff>227753</xdr:colOff>
      <xdr:row>144</xdr:row>
      <xdr:rowOff>173252</xdr:rowOff>
    </xdr:to>
    <xdr:pic>
      <xdr:nvPicPr>
        <xdr:cNvPr id="5" name="4 Imagen">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1"/>
        <a:stretch>
          <a:fillRect/>
        </a:stretch>
      </xdr:blipFill>
      <xdr:spPr>
        <a:xfrm>
          <a:off x="13745246" y="25209366"/>
          <a:ext cx="4653526" cy="350720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740880</xdr:colOff>
      <xdr:row>176</xdr:row>
      <xdr:rowOff>87735</xdr:rowOff>
    </xdr:from>
    <xdr:to>
      <xdr:col>17</xdr:col>
      <xdr:colOff>383728</xdr:colOff>
      <xdr:row>194</xdr:row>
      <xdr:rowOff>27024</xdr:rowOff>
    </xdr:to>
    <xdr:pic>
      <xdr:nvPicPr>
        <xdr:cNvPr id="89" name="88 Imagen">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31"/>
        <a:stretch>
          <a:fillRect/>
        </a:stretch>
      </xdr:blipFill>
      <xdr:spPr>
        <a:xfrm>
          <a:off x="12955626" y="35064998"/>
          <a:ext cx="4653526" cy="350720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643394</xdr:colOff>
      <xdr:row>197</xdr:row>
      <xdr:rowOff>165722</xdr:rowOff>
    </xdr:from>
    <xdr:to>
      <xdr:col>19</xdr:col>
      <xdr:colOff>646933</xdr:colOff>
      <xdr:row>215</xdr:row>
      <xdr:rowOff>102085</xdr:rowOff>
    </xdr:to>
    <xdr:pic>
      <xdr:nvPicPr>
        <xdr:cNvPr id="6" name="5 Imagen">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2"/>
        <a:stretch>
          <a:fillRect/>
        </a:stretch>
      </xdr:blipFill>
      <xdr:spPr>
        <a:xfrm>
          <a:off x="14944298" y="39383539"/>
          <a:ext cx="4653526" cy="3514026"/>
        </a:xfrm>
        <a:prstGeom prst="rect">
          <a:avLst/>
        </a:prstGeom>
      </xdr:spPr>
    </xdr:pic>
    <xdr:clientData/>
  </xdr:twoCellAnchor>
  <xdr:twoCellAnchor editAs="oneCell">
    <xdr:from>
      <xdr:col>12</xdr:col>
      <xdr:colOff>887105</xdr:colOff>
      <xdr:row>237</xdr:row>
      <xdr:rowOff>233962</xdr:rowOff>
    </xdr:from>
    <xdr:to>
      <xdr:col>17</xdr:col>
      <xdr:colOff>557246</xdr:colOff>
      <xdr:row>256</xdr:row>
      <xdr:rowOff>33844</xdr:rowOff>
    </xdr:to>
    <xdr:pic>
      <xdr:nvPicPr>
        <xdr:cNvPr id="90" name="89 Imagen">
          <a:extLst>
            <a:ext uri="{FF2B5EF4-FFF2-40B4-BE49-F238E27FC236}">
              <a16:creationId xmlns:a16="http://schemas.microsoft.com/office/drawing/2014/main" id="{00000000-0008-0000-0200-00005A000000}"/>
            </a:ext>
          </a:extLst>
        </xdr:cNvPr>
        <xdr:cNvPicPr>
          <a:picLocks noChangeAspect="1"/>
        </xdr:cNvPicPr>
      </xdr:nvPicPr>
      <xdr:blipFill>
        <a:blip xmlns:r="http://schemas.openxmlformats.org/officeDocument/2006/relationships" r:embed="rId33"/>
        <a:stretch>
          <a:fillRect/>
        </a:stretch>
      </xdr:blipFill>
      <xdr:spPr>
        <a:xfrm>
          <a:off x="13101851" y="47328486"/>
          <a:ext cx="4680819" cy="35822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857859</xdr:colOff>
      <xdr:row>267</xdr:row>
      <xdr:rowOff>126730</xdr:rowOff>
    </xdr:from>
    <xdr:to>
      <xdr:col>17</xdr:col>
      <xdr:colOff>500707</xdr:colOff>
      <xdr:row>285</xdr:row>
      <xdr:rowOff>162523</xdr:rowOff>
    </xdr:to>
    <xdr:pic>
      <xdr:nvPicPr>
        <xdr:cNvPr id="92" name="91 Imagen">
          <a:extLst>
            <a:ext uri="{FF2B5EF4-FFF2-40B4-BE49-F238E27FC236}">
              <a16:creationId xmlns:a16="http://schemas.microsoft.com/office/drawing/2014/main" id="{00000000-0008-0000-0200-00005C000000}"/>
            </a:ext>
          </a:extLst>
        </xdr:cNvPr>
        <xdr:cNvPicPr>
          <a:picLocks noChangeAspect="1"/>
        </xdr:cNvPicPr>
      </xdr:nvPicPr>
      <xdr:blipFill>
        <a:blip xmlns:r="http://schemas.openxmlformats.org/officeDocument/2006/relationships" r:embed="rId34"/>
        <a:stretch>
          <a:fillRect/>
        </a:stretch>
      </xdr:blipFill>
      <xdr:spPr>
        <a:xfrm>
          <a:off x="13072605" y="53284760"/>
          <a:ext cx="4653526" cy="35549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126729</xdr:colOff>
      <xdr:row>314</xdr:row>
      <xdr:rowOff>97484</xdr:rowOff>
    </xdr:from>
    <xdr:to>
      <xdr:col>17</xdr:col>
      <xdr:colOff>812657</xdr:colOff>
      <xdr:row>332</xdr:row>
      <xdr:rowOff>84536</xdr:rowOff>
    </xdr:to>
    <xdr:pic>
      <xdr:nvPicPr>
        <xdr:cNvPr id="93" name="92 Imagen">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34"/>
        <a:stretch>
          <a:fillRect/>
        </a:stretch>
      </xdr:blipFill>
      <xdr:spPr>
        <a:xfrm>
          <a:off x="13384555" y="62506747"/>
          <a:ext cx="4653526" cy="35549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828615</xdr:colOff>
      <xdr:row>428</xdr:row>
      <xdr:rowOff>68239</xdr:rowOff>
    </xdr:from>
    <xdr:to>
      <xdr:col>17</xdr:col>
      <xdr:colOff>471463</xdr:colOff>
      <xdr:row>446</xdr:row>
      <xdr:rowOff>25072</xdr:rowOff>
    </xdr:to>
    <xdr:pic>
      <xdr:nvPicPr>
        <xdr:cNvPr id="8" name="7 Imagen">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5"/>
        <a:stretch>
          <a:fillRect/>
        </a:stretch>
      </xdr:blipFill>
      <xdr:spPr>
        <a:xfrm>
          <a:off x="13043361" y="85191275"/>
          <a:ext cx="4653526" cy="35344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452419</xdr:colOff>
      <xdr:row>6</xdr:row>
      <xdr:rowOff>101443</xdr:rowOff>
    </xdr:from>
    <xdr:to>
      <xdr:col>14</xdr:col>
      <xdr:colOff>871620</xdr:colOff>
      <xdr:row>31</xdr:row>
      <xdr:rowOff>55775</xdr:rowOff>
    </xdr:to>
    <xdr:pic>
      <xdr:nvPicPr>
        <xdr:cNvPr id="94" name="Imagen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36"/>
        <a:stretch>
          <a:fillRect/>
        </a:stretch>
      </xdr:blipFill>
      <xdr:spPr>
        <a:xfrm>
          <a:off x="8787302" y="1378483"/>
          <a:ext cx="6385222" cy="4828533"/>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136071</xdr:colOff>
      <xdr:row>43</xdr:row>
      <xdr:rowOff>149678</xdr:rowOff>
    </xdr:from>
    <xdr:to>
      <xdr:col>16</xdr:col>
      <xdr:colOff>359229</xdr:colOff>
      <xdr:row>56</xdr:row>
      <xdr:rowOff>54428</xdr:rowOff>
    </xdr:to>
    <xdr:graphicFrame macro="">
      <xdr:nvGraphicFramePr>
        <xdr:cNvPr id="2" name="5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69</xdr:row>
      <xdr:rowOff>142875</xdr:rowOff>
    </xdr:from>
    <xdr:to>
      <xdr:col>16</xdr:col>
      <xdr:colOff>114300</xdr:colOff>
      <xdr:row>83</xdr:row>
      <xdr:rowOff>66675</xdr:rowOff>
    </xdr:to>
    <xdr:graphicFrame macro="">
      <xdr:nvGraphicFramePr>
        <xdr:cNvPr id="3" name="6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295275</xdr:colOff>
      <xdr:row>103</xdr:row>
      <xdr:rowOff>142875</xdr:rowOff>
    </xdr:from>
    <xdr:to>
      <xdr:col>15</xdr:col>
      <xdr:colOff>847725</xdr:colOff>
      <xdr:row>119</xdr:row>
      <xdr:rowOff>66675</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400050</xdr:colOff>
      <xdr:row>157</xdr:row>
      <xdr:rowOff>104775</xdr:rowOff>
    </xdr:from>
    <xdr:to>
      <xdr:col>9</xdr:col>
      <xdr:colOff>133350</xdr:colOff>
      <xdr:row>165</xdr:row>
      <xdr:rowOff>190500</xdr:rowOff>
    </xdr:to>
    <xdr:graphicFrame macro="">
      <xdr:nvGraphicFramePr>
        <xdr:cNvPr id="5" name="11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400050</xdr:colOff>
      <xdr:row>167</xdr:row>
      <xdr:rowOff>47625</xdr:rowOff>
    </xdr:from>
    <xdr:to>
      <xdr:col>9</xdr:col>
      <xdr:colOff>142875</xdr:colOff>
      <xdr:row>175</xdr:row>
      <xdr:rowOff>133350</xdr:rowOff>
    </xdr:to>
    <xdr:graphicFrame macro="">
      <xdr:nvGraphicFramePr>
        <xdr:cNvPr id="6" name="14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133350</xdr:colOff>
      <xdr:row>163</xdr:row>
      <xdr:rowOff>85725</xdr:rowOff>
    </xdr:from>
    <xdr:to>
      <xdr:col>3</xdr:col>
      <xdr:colOff>685800</xdr:colOff>
      <xdr:row>171</xdr:row>
      <xdr:rowOff>180975</xdr:rowOff>
    </xdr:to>
    <xdr:graphicFrame macro="">
      <xdr:nvGraphicFramePr>
        <xdr:cNvPr id="7" name="15 Gráfico">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918881</xdr:colOff>
      <xdr:row>160</xdr:row>
      <xdr:rowOff>78442</xdr:rowOff>
    </xdr:from>
    <xdr:to>
      <xdr:col>4</xdr:col>
      <xdr:colOff>268941</xdr:colOff>
      <xdr:row>172</xdr:row>
      <xdr:rowOff>156885</xdr:rowOff>
    </xdr:to>
    <xdr:sp macro="" textlink="">
      <xdr:nvSpPr>
        <xdr:cNvPr id="8" name="7 Abrir llave">
          <a:extLst>
            <a:ext uri="{FF2B5EF4-FFF2-40B4-BE49-F238E27FC236}">
              <a16:creationId xmlns:a16="http://schemas.microsoft.com/office/drawing/2014/main" id="{00000000-0008-0000-0300-000008000000}"/>
            </a:ext>
          </a:extLst>
        </xdr:cNvPr>
        <xdr:cNvSpPr/>
      </xdr:nvSpPr>
      <xdr:spPr>
        <a:xfrm>
          <a:off x="4357406" y="32625367"/>
          <a:ext cx="397810" cy="2478743"/>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8</xdr:col>
      <xdr:colOff>866775</xdr:colOff>
      <xdr:row>210</xdr:row>
      <xdr:rowOff>133350</xdr:rowOff>
    </xdr:from>
    <xdr:to>
      <xdr:col>14</xdr:col>
      <xdr:colOff>209550</xdr:colOff>
      <xdr:row>222</xdr:row>
      <xdr:rowOff>28575</xdr:rowOff>
    </xdr:to>
    <xdr:graphicFrame macro="">
      <xdr:nvGraphicFramePr>
        <xdr:cNvPr id="9" name="22 Gráfico">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211</xdr:row>
      <xdr:rowOff>76200</xdr:rowOff>
    </xdr:from>
    <xdr:to>
      <xdr:col>8</xdr:col>
      <xdr:colOff>47625</xdr:colOff>
      <xdr:row>221</xdr:row>
      <xdr:rowOff>66675</xdr:rowOff>
    </xdr:to>
    <xdr:graphicFrame macro="">
      <xdr:nvGraphicFramePr>
        <xdr:cNvPr id="10" name="23 Gráfico">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57150</xdr:colOff>
      <xdr:row>216</xdr:row>
      <xdr:rowOff>66675</xdr:rowOff>
    </xdr:from>
    <xdr:to>
      <xdr:col>3</xdr:col>
      <xdr:colOff>466725</xdr:colOff>
      <xdr:row>225</xdr:row>
      <xdr:rowOff>190500</xdr:rowOff>
    </xdr:to>
    <xdr:graphicFrame macro="">
      <xdr:nvGraphicFramePr>
        <xdr:cNvPr id="11" name="24 Gráfico">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66675</xdr:colOff>
      <xdr:row>221</xdr:row>
      <xdr:rowOff>152400</xdr:rowOff>
    </xdr:from>
    <xdr:to>
      <xdr:col>8</xdr:col>
      <xdr:colOff>57150</xdr:colOff>
      <xdr:row>231</xdr:row>
      <xdr:rowOff>57150</xdr:rowOff>
    </xdr:to>
    <xdr:graphicFrame macro="">
      <xdr:nvGraphicFramePr>
        <xdr:cNvPr id="12" name="25 Gráfico">
          <a:extLst>
            <a:ext uri="{FF2B5EF4-FFF2-40B4-BE49-F238E27FC236}">
              <a16:creationId xmlns:a16="http://schemas.microsoft.com/office/drawing/2014/main" id="{00000000-0008-0000-0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549088</xdr:colOff>
      <xdr:row>215</xdr:row>
      <xdr:rowOff>67235</xdr:rowOff>
    </xdr:from>
    <xdr:to>
      <xdr:col>3</xdr:col>
      <xdr:colOff>952501</xdr:colOff>
      <xdr:row>227</xdr:row>
      <xdr:rowOff>145678</xdr:rowOff>
    </xdr:to>
    <xdr:sp macro="" textlink="">
      <xdr:nvSpPr>
        <xdr:cNvPr id="13" name="12 Abrir llave">
          <a:extLst>
            <a:ext uri="{FF2B5EF4-FFF2-40B4-BE49-F238E27FC236}">
              <a16:creationId xmlns:a16="http://schemas.microsoft.com/office/drawing/2014/main" id="{00000000-0008-0000-0300-00000D000000}"/>
            </a:ext>
          </a:extLst>
        </xdr:cNvPr>
        <xdr:cNvSpPr/>
      </xdr:nvSpPr>
      <xdr:spPr>
        <a:xfrm>
          <a:off x="3987613" y="43815560"/>
          <a:ext cx="403413" cy="2478743"/>
        </a:xfrm>
        <a:prstGeom prst="leftBrace">
          <a:avLst/>
        </a:prstGeom>
        <a:ln w="28575"/>
      </xdr:spPr>
      <xdr:style>
        <a:lnRef idx="1">
          <a:schemeClr val="dk1"/>
        </a:lnRef>
        <a:fillRef idx="0">
          <a:schemeClr val="dk1"/>
        </a:fillRef>
        <a:effectRef idx="0">
          <a:schemeClr val="dk1"/>
        </a:effectRef>
        <a:fontRef idx="minor">
          <a:schemeClr val="tx1"/>
        </a:fontRef>
      </xdr:style>
      <xdr:txBody>
        <a:bodyPr vertOverflow="clip" horzOverflow="clip" rtlCol="0" anchor="t"/>
        <a:lstStyle/>
        <a:p>
          <a:endParaRPr lang="en-US"/>
        </a:p>
      </xdr:txBody>
    </xdr:sp>
    <xdr:clientData/>
  </xdr:twoCellAnchor>
  <xdr:twoCellAnchor>
    <xdr:from>
      <xdr:col>5</xdr:col>
      <xdr:colOff>314325</xdr:colOff>
      <xdr:row>182</xdr:row>
      <xdr:rowOff>180975</xdr:rowOff>
    </xdr:from>
    <xdr:to>
      <xdr:col>9</xdr:col>
      <xdr:colOff>695325</xdr:colOff>
      <xdr:row>191</xdr:row>
      <xdr:rowOff>66675</xdr:rowOff>
    </xdr:to>
    <xdr:graphicFrame macro="">
      <xdr:nvGraphicFramePr>
        <xdr:cNvPr id="14" name="30 Gráfico">
          <a:extLst>
            <a:ext uri="{FF2B5EF4-FFF2-40B4-BE49-F238E27FC236}">
              <a16:creationId xmlns:a16="http://schemas.microsoft.com/office/drawing/2014/main" id="{00000000-0008-0000-03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161925</xdr:colOff>
      <xdr:row>468</xdr:row>
      <xdr:rowOff>190500</xdr:rowOff>
    </xdr:from>
    <xdr:to>
      <xdr:col>3</xdr:col>
      <xdr:colOff>885825</xdr:colOff>
      <xdr:row>478</xdr:row>
      <xdr:rowOff>123825</xdr:rowOff>
    </xdr:to>
    <xdr:graphicFrame macro="">
      <xdr:nvGraphicFramePr>
        <xdr:cNvPr id="15" name="31 Gráfico">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257175</xdr:colOff>
      <xdr:row>468</xdr:row>
      <xdr:rowOff>190500</xdr:rowOff>
    </xdr:from>
    <xdr:to>
      <xdr:col>8</xdr:col>
      <xdr:colOff>657225</xdr:colOff>
      <xdr:row>478</xdr:row>
      <xdr:rowOff>133350</xdr:rowOff>
    </xdr:to>
    <xdr:graphicFrame macro="">
      <xdr:nvGraphicFramePr>
        <xdr:cNvPr id="16" name="32 Gráfico">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95250</xdr:colOff>
      <xdr:row>468</xdr:row>
      <xdr:rowOff>180975</xdr:rowOff>
    </xdr:from>
    <xdr:to>
      <xdr:col>13</xdr:col>
      <xdr:colOff>409575</xdr:colOff>
      <xdr:row>478</xdr:row>
      <xdr:rowOff>123825</xdr:rowOff>
    </xdr:to>
    <xdr:graphicFrame macro="">
      <xdr:nvGraphicFramePr>
        <xdr:cNvPr id="17" name="33 Gráfico">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180975</xdr:colOff>
      <xdr:row>242</xdr:row>
      <xdr:rowOff>171450</xdr:rowOff>
    </xdr:from>
    <xdr:to>
      <xdr:col>7</xdr:col>
      <xdr:colOff>266700</xdr:colOff>
      <xdr:row>252</xdr:row>
      <xdr:rowOff>104775</xdr:rowOff>
    </xdr:to>
    <xdr:graphicFrame macro="">
      <xdr:nvGraphicFramePr>
        <xdr:cNvPr id="18" name="27 Gráfico">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271</xdr:row>
      <xdr:rowOff>133350</xdr:rowOff>
    </xdr:from>
    <xdr:to>
      <xdr:col>3</xdr:col>
      <xdr:colOff>723900</xdr:colOff>
      <xdr:row>281</xdr:row>
      <xdr:rowOff>180975</xdr:rowOff>
    </xdr:to>
    <xdr:graphicFrame macro="">
      <xdr:nvGraphicFramePr>
        <xdr:cNvPr id="19" name="2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38100</xdr:colOff>
      <xdr:row>294</xdr:row>
      <xdr:rowOff>114300</xdr:rowOff>
    </xdr:from>
    <xdr:to>
      <xdr:col>3</xdr:col>
      <xdr:colOff>762000</xdr:colOff>
      <xdr:row>304</xdr:row>
      <xdr:rowOff>152400</xdr:rowOff>
    </xdr:to>
    <xdr:graphicFrame macro="">
      <xdr:nvGraphicFramePr>
        <xdr:cNvPr id="20" name="29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19050</xdr:colOff>
      <xdr:row>319</xdr:row>
      <xdr:rowOff>47625</xdr:rowOff>
    </xdr:from>
    <xdr:to>
      <xdr:col>3</xdr:col>
      <xdr:colOff>752475</xdr:colOff>
      <xdr:row>329</xdr:row>
      <xdr:rowOff>85725</xdr:rowOff>
    </xdr:to>
    <xdr:graphicFrame macro="">
      <xdr:nvGraphicFramePr>
        <xdr:cNvPr id="21" name="34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152400</xdr:colOff>
      <xdr:row>343</xdr:row>
      <xdr:rowOff>200025</xdr:rowOff>
    </xdr:from>
    <xdr:to>
      <xdr:col>3</xdr:col>
      <xdr:colOff>704850</xdr:colOff>
      <xdr:row>353</xdr:row>
      <xdr:rowOff>133350</xdr:rowOff>
    </xdr:to>
    <xdr:graphicFrame macro="">
      <xdr:nvGraphicFramePr>
        <xdr:cNvPr id="22" name="35 Gráfico">
          <a:extLst>
            <a:ext uri="{FF2B5EF4-FFF2-40B4-BE49-F238E27FC236}">
              <a16:creationId xmlns:a16="http://schemas.microsoft.com/office/drawing/2014/main" id="{00000000-0008-0000-03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129665</xdr:colOff>
      <xdr:row>182</xdr:row>
      <xdr:rowOff>120062</xdr:rowOff>
    </xdr:from>
    <xdr:to>
      <xdr:col>4</xdr:col>
      <xdr:colOff>258534</xdr:colOff>
      <xdr:row>191</xdr:row>
      <xdr:rowOff>108856</xdr:rowOff>
    </xdr:to>
    <xdr:sp macro="" textlink="">
      <xdr:nvSpPr>
        <xdr:cNvPr id="23" name="AutoShape 65">
          <a:extLst>
            <a:ext uri="{FF2B5EF4-FFF2-40B4-BE49-F238E27FC236}">
              <a16:creationId xmlns:a16="http://schemas.microsoft.com/office/drawing/2014/main" id="{00000000-0008-0000-0300-000017000000}"/>
            </a:ext>
          </a:extLst>
        </xdr:cNvPr>
        <xdr:cNvSpPr>
          <a:spLocks noChangeArrowheads="1"/>
        </xdr:cNvSpPr>
      </xdr:nvSpPr>
      <xdr:spPr bwMode="auto">
        <a:xfrm>
          <a:off x="424940" y="37134212"/>
          <a:ext cx="4319869" cy="1789019"/>
        </a:xfrm>
        <a:prstGeom prst="wedgeRectCallout">
          <a:avLst>
            <a:gd name="adj1" fmla="val 69112"/>
            <a:gd name="adj2" fmla="val -730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a:t>
          </a:r>
          <a:r>
            <a:rPr lang="es-ES" sz="1400" b="1" i="0" baseline="0">
              <a:effectLst/>
              <a:latin typeface="Arial" pitchFamily="34" charset="0"/>
              <a:ea typeface="+mn-ea"/>
              <a:cs typeface="Arial" pitchFamily="34" charset="0"/>
            </a:rPr>
            <a:t>rentabilidad financiera</a:t>
          </a:r>
          <a:r>
            <a:rPr lang="es-ES" sz="1400" b="0" i="0" baseline="0">
              <a:effectLst/>
              <a:latin typeface="Arial" pitchFamily="34" charset="0"/>
              <a:ea typeface="+mn-ea"/>
              <a:cs typeface="Arial" pitchFamily="34" charset="0"/>
            </a:rPr>
            <a:t> relaciona el beneficio del ejercicio con el patrimonio neto. </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Es la rentabilidad que más interesa a los propietarios de la empresa, porque relaciona el dinero que han invertido con el beneficio final que la empresa ha obtenido, despues de pagar intereses, impuestos, gastos financieros, etc.</a:t>
          </a:r>
          <a:endParaRPr lang="es-ES" sz="1400">
            <a:effectLst/>
            <a:latin typeface="Arial" pitchFamily="34" charset="0"/>
            <a:cs typeface="Arial" pitchFamily="34" charset="0"/>
          </a:endParaRPr>
        </a:p>
        <a:p>
          <a:pPr rtl="0"/>
          <a:endParaRPr lang="es-ES" sz="1000">
            <a:effectLst/>
          </a:endParaRPr>
        </a:p>
      </xdr:txBody>
    </xdr:sp>
    <xdr:clientData/>
  </xdr:twoCellAnchor>
  <xdr:twoCellAnchor>
    <xdr:from>
      <xdr:col>7</xdr:col>
      <xdr:colOff>571500</xdr:colOff>
      <xdr:row>401</xdr:row>
      <xdr:rowOff>38100</xdr:rowOff>
    </xdr:from>
    <xdr:to>
      <xdr:col>14</xdr:col>
      <xdr:colOff>333375</xdr:colOff>
      <xdr:row>417</xdr:row>
      <xdr:rowOff>66675</xdr:rowOff>
    </xdr:to>
    <xdr:graphicFrame macro="">
      <xdr:nvGraphicFramePr>
        <xdr:cNvPr id="24" name="13 Gráfico">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11</xdr:col>
      <xdr:colOff>326571</xdr:colOff>
      <xdr:row>528</xdr:row>
      <xdr:rowOff>122463</xdr:rowOff>
    </xdr:from>
    <xdr:to>
      <xdr:col>17</xdr:col>
      <xdr:colOff>438150</xdr:colOff>
      <xdr:row>541</xdr:row>
      <xdr:rowOff>152399</xdr:rowOff>
    </xdr:to>
    <xdr:graphicFrame macro="">
      <xdr:nvGraphicFramePr>
        <xdr:cNvPr id="25" name="53 Gráfico">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11</xdr:col>
      <xdr:colOff>326570</xdr:colOff>
      <xdr:row>543</xdr:row>
      <xdr:rowOff>0</xdr:rowOff>
    </xdr:from>
    <xdr:to>
      <xdr:col>17</xdr:col>
      <xdr:colOff>485774</xdr:colOff>
      <xdr:row>558</xdr:row>
      <xdr:rowOff>0</xdr:rowOff>
    </xdr:to>
    <xdr:graphicFrame macro="">
      <xdr:nvGraphicFramePr>
        <xdr:cNvPr id="26" name="55 Gráfico">
          <a:extLst>
            <a:ext uri="{FF2B5EF4-FFF2-40B4-BE49-F238E27FC236}">
              <a16:creationId xmlns:a16="http://schemas.microsoft.com/office/drawing/2014/main" id="{00000000-0008-0000-03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56031</xdr:colOff>
      <xdr:row>129</xdr:row>
      <xdr:rowOff>125666</xdr:rowOff>
    </xdr:from>
    <xdr:to>
      <xdr:col>5</xdr:col>
      <xdr:colOff>680358</xdr:colOff>
      <xdr:row>139</xdr:row>
      <xdr:rowOff>163285</xdr:rowOff>
    </xdr:to>
    <xdr:sp macro="" textlink="">
      <xdr:nvSpPr>
        <xdr:cNvPr id="27" name="AutoShape 65">
          <a:extLst>
            <a:ext uri="{FF2B5EF4-FFF2-40B4-BE49-F238E27FC236}">
              <a16:creationId xmlns:a16="http://schemas.microsoft.com/office/drawing/2014/main" id="{00000000-0008-0000-0300-00001B000000}"/>
            </a:ext>
          </a:extLst>
        </xdr:cNvPr>
        <xdr:cNvSpPr>
          <a:spLocks noChangeArrowheads="1"/>
        </xdr:cNvSpPr>
      </xdr:nvSpPr>
      <xdr:spPr bwMode="auto">
        <a:xfrm>
          <a:off x="351306" y="26186066"/>
          <a:ext cx="5720202" cy="2066444"/>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5538108" h="2139214">
              <a:moveTo>
                <a:pt x="0" y="0"/>
              </a:moveTo>
              <a:lnTo>
                <a:pt x="5538108" y="0"/>
              </a:lnTo>
              <a:lnTo>
                <a:pt x="5538108" y="841375"/>
              </a:lnTo>
              <a:lnTo>
                <a:pt x="5538108" y="1201964"/>
              </a:lnTo>
              <a:lnTo>
                <a:pt x="5538108" y="1442357"/>
              </a:lnTo>
              <a:lnTo>
                <a:pt x="1350593" y="1420074"/>
              </a:lnTo>
              <a:lnTo>
                <a:pt x="1926807" y="2139214"/>
              </a:lnTo>
              <a:lnTo>
                <a:pt x="923018" y="1442357"/>
              </a:lnTo>
              <a:lnTo>
                <a:pt x="0" y="1442357"/>
              </a:lnTo>
              <a:lnTo>
                <a:pt x="0" y="1201964"/>
              </a:lnTo>
              <a:lnTo>
                <a:pt x="0" y="841375"/>
              </a:lnTo>
              <a:lnTo>
                <a:pt x="0" y="841375"/>
              </a:lnTo>
              <a:lnTo>
                <a:pt x="0" y="0"/>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ts val="14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rentabilidad económica relaciona el beneficio de explotación con el activo total de la compañía. Es independiente de la estructura financiera de la empresa. Sería la rentabilidad que interesa a los técnicos o ingenieros, porque relaciona unos activos (máquinas, inmovilizados, inversiones...) con el beneficio ligado a la explotación de dichos activos.</a:t>
          </a:r>
        </a:p>
      </xdr:txBody>
    </xdr:sp>
    <xdr:clientData/>
  </xdr:twoCellAnchor>
  <xdr:twoCellAnchor>
    <xdr:from>
      <xdr:col>9</xdr:col>
      <xdr:colOff>394607</xdr:colOff>
      <xdr:row>157</xdr:row>
      <xdr:rowOff>108855</xdr:rowOff>
    </xdr:from>
    <xdr:to>
      <xdr:col>17</xdr:col>
      <xdr:colOff>285750</xdr:colOff>
      <xdr:row>172</xdr:row>
      <xdr:rowOff>163286</xdr:rowOff>
    </xdr:to>
    <xdr:sp macro="" textlink="">
      <xdr:nvSpPr>
        <xdr:cNvPr id="28" name="AutoShape 65">
          <a:extLst>
            <a:ext uri="{FF2B5EF4-FFF2-40B4-BE49-F238E27FC236}">
              <a16:creationId xmlns:a16="http://schemas.microsoft.com/office/drawing/2014/main" id="{00000000-0008-0000-0300-00001C000000}"/>
            </a:ext>
          </a:extLst>
        </xdr:cNvPr>
        <xdr:cNvSpPr>
          <a:spLocks noChangeArrowheads="1"/>
        </xdr:cNvSpPr>
      </xdr:nvSpPr>
      <xdr:spPr bwMode="auto">
        <a:xfrm>
          <a:off x="9529082" y="32008080"/>
          <a:ext cx="7587343" cy="3102431"/>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2307545 w 5538108"/>
            <a:gd name="connsiteY6" fmla="*/ 1442357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317482"/>
            <a:gd name="connsiteX1" fmla="*/ 5538108 w 5538108"/>
            <a:gd name="connsiteY1" fmla="*/ 0 h 2317482"/>
            <a:gd name="connsiteX2" fmla="*/ 5538108 w 5538108"/>
            <a:gd name="connsiteY2" fmla="*/ 841375 h 2317482"/>
            <a:gd name="connsiteX3" fmla="*/ 5538108 w 5538108"/>
            <a:gd name="connsiteY3" fmla="*/ 841375 h 2317482"/>
            <a:gd name="connsiteX4" fmla="*/ 5538108 w 5538108"/>
            <a:gd name="connsiteY4" fmla="*/ 1201964 h 2317482"/>
            <a:gd name="connsiteX5" fmla="*/ 5538108 w 5538108"/>
            <a:gd name="connsiteY5" fmla="*/ 1442357 h 2317482"/>
            <a:gd name="connsiteX6" fmla="*/ 1350593 w 5538108"/>
            <a:gd name="connsiteY6" fmla="*/ 1420074 h 2317482"/>
            <a:gd name="connsiteX7" fmla="*/ 3016104 w 5538108"/>
            <a:gd name="connsiteY7" fmla="*/ 2317482 h 2317482"/>
            <a:gd name="connsiteX8" fmla="*/ 923018 w 5538108"/>
            <a:gd name="connsiteY8" fmla="*/ 1442357 h 2317482"/>
            <a:gd name="connsiteX9" fmla="*/ 0 w 5538108"/>
            <a:gd name="connsiteY9" fmla="*/ 1442357 h 2317482"/>
            <a:gd name="connsiteX10" fmla="*/ 0 w 5538108"/>
            <a:gd name="connsiteY10" fmla="*/ 1201964 h 2317482"/>
            <a:gd name="connsiteX11" fmla="*/ 0 w 5538108"/>
            <a:gd name="connsiteY11" fmla="*/ 841375 h 2317482"/>
            <a:gd name="connsiteX12" fmla="*/ 0 w 5538108"/>
            <a:gd name="connsiteY12" fmla="*/ 841375 h 2317482"/>
            <a:gd name="connsiteX13" fmla="*/ 0 w 5538108"/>
            <a:gd name="connsiteY13" fmla="*/ 0 h 2317482"/>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841375 h 2139214"/>
            <a:gd name="connsiteX4" fmla="*/ 5538108 w 5538108"/>
            <a:gd name="connsiteY4" fmla="*/ 1201964 h 2139214"/>
            <a:gd name="connsiteX5" fmla="*/ 5538108 w 5538108"/>
            <a:gd name="connsiteY5" fmla="*/ 1442357 h 2139214"/>
            <a:gd name="connsiteX6" fmla="*/ 1350593 w 5538108"/>
            <a:gd name="connsiteY6" fmla="*/ 1420074 h 2139214"/>
            <a:gd name="connsiteX7" fmla="*/ 1926807 w 5538108"/>
            <a:gd name="connsiteY7" fmla="*/ 2139214 h 2139214"/>
            <a:gd name="connsiteX8" fmla="*/ 923018 w 5538108"/>
            <a:gd name="connsiteY8" fmla="*/ 1442357 h 2139214"/>
            <a:gd name="connsiteX9" fmla="*/ 0 w 5538108"/>
            <a:gd name="connsiteY9" fmla="*/ 1442357 h 2139214"/>
            <a:gd name="connsiteX10" fmla="*/ 0 w 5538108"/>
            <a:gd name="connsiteY10" fmla="*/ 1201964 h 2139214"/>
            <a:gd name="connsiteX11" fmla="*/ 0 w 5538108"/>
            <a:gd name="connsiteY11" fmla="*/ 841375 h 2139214"/>
            <a:gd name="connsiteX12" fmla="*/ 0 w 5538108"/>
            <a:gd name="connsiteY12" fmla="*/ 841375 h 2139214"/>
            <a:gd name="connsiteX13" fmla="*/ 0 w 5538108"/>
            <a:gd name="connsiteY13" fmla="*/ 0 h 2139214"/>
            <a:gd name="connsiteX0" fmla="*/ 0 w 5538108"/>
            <a:gd name="connsiteY0" fmla="*/ 0 h 2139214"/>
            <a:gd name="connsiteX1" fmla="*/ 5538108 w 5538108"/>
            <a:gd name="connsiteY1" fmla="*/ 0 h 2139214"/>
            <a:gd name="connsiteX2" fmla="*/ 5538108 w 5538108"/>
            <a:gd name="connsiteY2" fmla="*/ 841375 h 2139214"/>
            <a:gd name="connsiteX3" fmla="*/ 5538108 w 5538108"/>
            <a:gd name="connsiteY3" fmla="*/ 1201964 h 2139214"/>
            <a:gd name="connsiteX4" fmla="*/ 5538108 w 5538108"/>
            <a:gd name="connsiteY4" fmla="*/ 1442357 h 2139214"/>
            <a:gd name="connsiteX5" fmla="*/ 1350593 w 5538108"/>
            <a:gd name="connsiteY5" fmla="*/ 1420074 h 2139214"/>
            <a:gd name="connsiteX6" fmla="*/ 1926807 w 5538108"/>
            <a:gd name="connsiteY6" fmla="*/ 2139214 h 2139214"/>
            <a:gd name="connsiteX7" fmla="*/ 923018 w 5538108"/>
            <a:gd name="connsiteY7" fmla="*/ 1442357 h 2139214"/>
            <a:gd name="connsiteX8" fmla="*/ 0 w 5538108"/>
            <a:gd name="connsiteY8" fmla="*/ 1442357 h 2139214"/>
            <a:gd name="connsiteX9" fmla="*/ 0 w 5538108"/>
            <a:gd name="connsiteY9" fmla="*/ 1201964 h 2139214"/>
            <a:gd name="connsiteX10" fmla="*/ 0 w 5538108"/>
            <a:gd name="connsiteY10" fmla="*/ 841375 h 2139214"/>
            <a:gd name="connsiteX11" fmla="*/ 0 w 5538108"/>
            <a:gd name="connsiteY11" fmla="*/ 841375 h 2139214"/>
            <a:gd name="connsiteX12" fmla="*/ 0 w 5538108"/>
            <a:gd name="connsiteY12" fmla="*/ 0 h 2139214"/>
            <a:gd name="connsiteX0" fmla="*/ 0 w 5538108"/>
            <a:gd name="connsiteY0" fmla="*/ 0 h 1929487"/>
            <a:gd name="connsiteX1" fmla="*/ 5538108 w 5538108"/>
            <a:gd name="connsiteY1" fmla="*/ 0 h 1929487"/>
            <a:gd name="connsiteX2" fmla="*/ 5538108 w 5538108"/>
            <a:gd name="connsiteY2" fmla="*/ 841375 h 1929487"/>
            <a:gd name="connsiteX3" fmla="*/ 5538108 w 5538108"/>
            <a:gd name="connsiteY3" fmla="*/ 1201964 h 1929487"/>
            <a:gd name="connsiteX4" fmla="*/ 5538108 w 5538108"/>
            <a:gd name="connsiteY4" fmla="*/ 1442357 h 1929487"/>
            <a:gd name="connsiteX5" fmla="*/ 1350593 w 5538108"/>
            <a:gd name="connsiteY5" fmla="*/ 1420074 h 1929487"/>
            <a:gd name="connsiteX6" fmla="*/ 58120 w 5538108"/>
            <a:gd name="connsiteY6" fmla="*/ 1929487 h 1929487"/>
            <a:gd name="connsiteX7" fmla="*/ 923018 w 5538108"/>
            <a:gd name="connsiteY7" fmla="*/ 1442357 h 1929487"/>
            <a:gd name="connsiteX8" fmla="*/ 0 w 5538108"/>
            <a:gd name="connsiteY8" fmla="*/ 1442357 h 1929487"/>
            <a:gd name="connsiteX9" fmla="*/ 0 w 5538108"/>
            <a:gd name="connsiteY9" fmla="*/ 1201964 h 1929487"/>
            <a:gd name="connsiteX10" fmla="*/ 0 w 5538108"/>
            <a:gd name="connsiteY10" fmla="*/ 841375 h 1929487"/>
            <a:gd name="connsiteX11" fmla="*/ 0 w 5538108"/>
            <a:gd name="connsiteY11" fmla="*/ 841375 h 1929487"/>
            <a:gd name="connsiteX12" fmla="*/ 0 w 5538108"/>
            <a:gd name="connsiteY12" fmla="*/ 0 h 1929487"/>
            <a:gd name="connsiteX0" fmla="*/ 0 w 5538108"/>
            <a:gd name="connsiteY0" fmla="*/ 0 h 1681931"/>
            <a:gd name="connsiteX1" fmla="*/ 5538108 w 5538108"/>
            <a:gd name="connsiteY1" fmla="*/ 0 h 1681931"/>
            <a:gd name="connsiteX2" fmla="*/ 5538108 w 5538108"/>
            <a:gd name="connsiteY2" fmla="*/ 841375 h 1681931"/>
            <a:gd name="connsiteX3" fmla="*/ 5538108 w 5538108"/>
            <a:gd name="connsiteY3" fmla="*/ 1201964 h 1681931"/>
            <a:gd name="connsiteX4" fmla="*/ 5538108 w 5538108"/>
            <a:gd name="connsiteY4" fmla="*/ 1442357 h 1681931"/>
            <a:gd name="connsiteX5" fmla="*/ 1350593 w 5538108"/>
            <a:gd name="connsiteY5" fmla="*/ 1420074 h 1681931"/>
            <a:gd name="connsiteX6" fmla="*/ 175498 w 5538108"/>
            <a:gd name="connsiteY6" fmla="*/ 1681931 h 1681931"/>
            <a:gd name="connsiteX7" fmla="*/ 923018 w 5538108"/>
            <a:gd name="connsiteY7" fmla="*/ 1442357 h 1681931"/>
            <a:gd name="connsiteX8" fmla="*/ 0 w 5538108"/>
            <a:gd name="connsiteY8" fmla="*/ 1442357 h 1681931"/>
            <a:gd name="connsiteX9" fmla="*/ 0 w 5538108"/>
            <a:gd name="connsiteY9" fmla="*/ 1201964 h 1681931"/>
            <a:gd name="connsiteX10" fmla="*/ 0 w 5538108"/>
            <a:gd name="connsiteY10" fmla="*/ 841375 h 1681931"/>
            <a:gd name="connsiteX11" fmla="*/ 0 w 5538108"/>
            <a:gd name="connsiteY11" fmla="*/ 841375 h 1681931"/>
            <a:gd name="connsiteX12" fmla="*/ 0 w 5538108"/>
            <a:gd name="connsiteY12" fmla="*/ 0 h 1681931"/>
            <a:gd name="connsiteX0" fmla="*/ 0 w 5538108"/>
            <a:gd name="connsiteY0" fmla="*/ 7281 h 1689212"/>
            <a:gd name="connsiteX1" fmla="*/ 714940 w 5538108"/>
            <a:gd name="connsiteY1" fmla="*/ 0 h 1689212"/>
            <a:gd name="connsiteX2" fmla="*/ 5538108 w 5538108"/>
            <a:gd name="connsiteY2" fmla="*/ 7281 h 1689212"/>
            <a:gd name="connsiteX3" fmla="*/ 5538108 w 5538108"/>
            <a:gd name="connsiteY3" fmla="*/ 848656 h 1689212"/>
            <a:gd name="connsiteX4" fmla="*/ 5538108 w 5538108"/>
            <a:gd name="connsiteY4" fmla="*/ 1209245 h 1689212"/>
            <a:gd name="connsiteX5" fmla="*/ 5538108 w 5538108"/>
            <a:gd name="connsiteY5" fmla="*/ 1449638 h 1689212"/>
            <a:gd name="connsiteX6" fmla="*/ 1350593 w 5538108"/>
            <a:gd name="connsiteY6" fmla="*/ 1427355 h 1689212"/>
            <a:gd name="connsiteX7" fmla="*/ 175498 w 5538108"/>
            <a:gd name="connsiteY7" fmla="*/ 1689212 h 1689212"/>
            <a:gd name="connsiteX8" fmla="*/ 923018 w 5538108"/>
            <a:gd name="connsiteY8" fmla="*/ 1449638 h 1689212"/>
            <a:gd name="connsiteX9" fmla="*/ 0 w 5538108"/>
            <a:gd name="connsiteY9" fmla="*/ 1449638 h 1689212"/>
            <a:gd name="connsiteX10" fmla="*/ 0 w 5538108"/>
            <a:gd name="connsiteY10" fmla="*/ 1209245 h 1689212"/>
            <a:gd name="connsiteX11" fmla="*/ 0 w 5538108"/>
            <a:gd name="connsiteY11" fmla="*/ 848656 h 1689212"/>
            <a:gd name="connsiteX12" fmla="*/ 0 w 5538108"/>
            <a:gd name="connsiteY12" fmla="*/ 848656 h 1689212"/>
            <a:gd name="connsiteX13" fmla="*/ 0 w 5538108"/>
            <a:gd name="connsiteY13" fmla="*/ 7281 h 16892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1689212">
              <a:moveTo>
                <a:pt x="0" y="7281"/>
              </a:moveTo>
              <a:lnTo>
                <a:pt x="714940" y="0"/>
              </a:lnTo>
              <a:lnTo>
                <a:pt x="5538108" y="7281"/>
              </a:lnTo>
              <a:lnTo>
                <a:pt x="5538108" y="848656"/>
              </a:lnTo>
              <a:lnTo>
                <a:pt x="5538108" y="1209245"/>
              </a:lnTo>
              <a:lnTo>
                <a:pt x="5538108" y="1449638"/>
              </a:lnTo>
              <a:lnTo>
                <a:pt x="1350593" y="1427355"/>
              </a:lnTo>
              <a:lnTo>
                <a:pt x="175498" y="1689212"/>
              </a:lnTo>
              <a:lnTo>
                <a:pt x="923018" y="1449638"/>
              </a:lnTo>
              <a:lnTo>
                <a:pt x="0" y="1449638"/>
              </a:lnTo>
              <a:lnTo>
                <a:pt x="0" y="1209245"/>
              </a:lnTo>
              <a:lnTo>
                <a:pt x="0" y="848656"/>
              </a:lnTo>
              <a:lnTo>
                <a:pt x="0" y="848656"/>
              </a:lnTo>
              <a:lnTo>
                <a:pt x="0" y="7281"/>
              </a:lnTo>
              <a:close/>
            </a:path>
          </a:pathLst>
        </a:custGeom>
        <a:solidFill>
          <a:schemeClr val="tx2">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a:t>
          </a:r>
          <a:r>
            <a:rPr lang="es-ES" sz="1400" b="1" i="0" baseline="0">
              <a:effectLst/>
              <a:latin typeface="Arial" pitchFamily="34" charset="0"/>
              <a:ea typeface="+mn-ea"/>
              <a:cs typeface="Arial" pitchFamily="34" charset="0"/>
            </a:rPr>
            <a:t>esquema Dupont </a:t>
          </a:r>
          <a:r>
            <a:rPr lang="es-ES" sz="1400" b="0" i="0" baseline="0">
              <a:effectLst/>
              <a:latin typeface="Arial" pitchFamily="34" charset="0"/>
              <a:ea typeface="+mn-ea"/>
              <a:cs typeface="Arial" pitchFamily="34" charset="0"/>
            </a:rPr>
            <a:t>muestra la descomposición de la rentabilidad en sus dos componentes: rotación y margen.  </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Rentabilidad = Bº/Activo = Ventas/activo * Bº/Ventas =  Margen * Rotación</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Dos empresas muy diferentes pueden tener la misma rentabilidad.</a:t>
          </a: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  - Por ejemplo un restaurante de comida rápida presenta mucha rotación en las mesas pero con poco margen</a:t>
          </a: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  - Y un restaurante de lujo tiene poca rotación pero el margen es elevado</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En el ejemplo analizado nuestra empresa tiene más rotación y menos margen que el sector</a:t>
          </a:r>
        </a:p>
      </xdr:txBody>
    </xdr:sp>
    <xdr:clientData/>
  </xdr:twoCellAnchor>
  <xdr:twoCellAnchor>
    <xdr:from>
      <xdr:col>2</xdr:col>
      <xdr:colOff>0</xdr:colOff>
      <xdr:row>421</xdr:row>
      <xdr:rowOff>1</xdr:rowOff>
    </xdr:from>
    <xdr:to>
      <xdr:col>10</xdr:col>
      <xdr:colOff>585107</xdr:colOff>
      <xdr:row>424</xdr:row>
      <xdr:rowOff>190500</xdr:rowOff>
    </xdr:to>
    <xdr:sp macro="" textlink="">
      <xdr:nvSpPr>
        <xdr:cNvPr id="29" name="AutoShape 65">
          <a:extLst>
            <a:ext uri="{FF2B5EF4-FFF2-40B4-BE49-F238E27FC236}">
              <a16:creationId xmlns:a16="http://schemas.microsoft.com/office/drawing/2014/main" id="{00000000-0008-0000-0300-00001D000000}"/>
            </a:ext>
          </a:extLst>
        </xdr:cNvPr>
        <xdr:cNvSpPr>
          <a:spLocks noChangeArrowheads="1"/>
        </xdr:cNvSpPr>
      </xdr:nvSpPr>
      <xdr:spPr bwMode="auto">
        <a:xfrm>
          <a:off x="295275" y="85182076"/>
          <a:ext cx="10338707" cy="790574"/>
        </a:xfrm>
        <a:prstGeom prst="wedgeRectCallout">
          <a:avLst>
            <a:gd name="adj1" fmla="val -9191"/>
            <a:gd name="adj2" fmla="val 96084"/>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estudio de la liquidez de la empresa trata de comprobar la capacidad de la empresa para hacer frente a pagos y deudas a corto plazo, vigilando el nivel de tesorería y el flujo de cobros y pagos. El ratio de liquidez inmediata se obtiene dividiendo el efectivo entre el pasivo corriente. Tampoco conviene que sea alto pues significa mala gestión de los excedentes de la tesorería. </a:t>
          </a:r>
          <a:endParaRPr lang="es-ES" sz="1000" b="0">
            <a:effectLst/>
          </a:endParaRPr>
        </a:p>
      </xdr:txBody>
    </xdr:sp>
    <xdr:clientData/>
  </xdr:twoCellAnchor>
  <xdr:twoCellAnchor>
    <xdr:from>
      <xdr:col>2</xdr:col>
      <xdr:colOff>40821</xdr:colOff>
      <xdr:row>197</xdr:row>
      <xdr:rowOff>138545</xdr:rowOff>
    </xdr:from>
    <xdr:to>
      <xdr:col>10</xdr:col>
      <xdr:colOff>900545</xdr:colOff>
      <xdr:row>202</xdr:row>
      <xdr:rowOff>108857</xdr:rowOff>
    </xdr:to>
    <xdr:sp macro="" textlink="">
      <xdr:nvSpPr>
        <xdr:cNvPr id="30" name="AutoShape 65">
          <a:extLst>
            <a:ext uri="{FF2B5EF4-FFF2-40B4-BE49-F238E27FC236}">
              <a16:creationId xmlns:a16="http://schemas.microsoft.com/office/drawing/2014/main" id="{00000000-0008-0000-0300-00001E000000}"/>
            </a:ext>
          </a:extLst>
        </xdr:cNvPr>
        <xdr:cNvSpPr>
          <a:spLocks noChangeArrowheads="1"/>
        </xdr:cNvSpPr>
      </xdr:nvSpPr>
      <xdr:spPr bwMode="auto">
        <a:xfrm>
          <a:off x="336096" y="40238795"/>
          <a:ext cx="10613324" cy="970437"/>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solvencia es la capacidad financiera de la empresa para cumplir sus obligaciones de vencimiento a corto plazo. Una forma de medirla es mediante el estudio del Fondo de Maniobra, que es el activo circulante menos el pasivo circulante. Es decir, lo que tenemos en el activo más líquido (tesorería, existencias...) menos las deudas a corto plazo. Se espera que sea positivo.</a:t>
          </a:r>
          <a:endParaRPr lang="es-ES" sz="1000" b="0">
            <a:effectLst/>
          </a:endParaRPr>
        </a:p>
      </xdr:txBody>
    </xdr:sp>
    <xdr:clientData/>
  </xdr:twoCellAnchor>
  <xdr:twoCellAnchor>
    <xdr:from>
      <xdr:col>2</xdr:col>
      <xdr:colOff>0</xdr:colOff>
      <xdr:row>231</xdr:row>
      <xdr:rowOff>176892</xdr:rowOff>
    </xdr:from>
    <xdr:to>
      <xdr:col>10</xdr:col>
      <xdr:colOff>353785</xdr:colOff>
      <xdr:row>234</xdr:row>
      <xdr:rowOff>190500</xdr:rowOff>
    </xdr:to>
    <xdr:sp macro="" textlink="">
      <xdr:nvSpPr>
        <xdr:cNvPr id="31" name="AutoShape 65">
          <a:extLst>
            <a:ext uri="{FF2B5EF4-FFF2-40B4-BE49-F238E27FC236}">
              <a16:creationId xmlns:a16="http://schemas.microsoft.com/office/drawing/2014/main" id="{00000000-0008-0000-0300-00001F000000}"/>
            </a:ext>
          </a:extLst>
        </xdr:cNvPr>
        <xdr:cNvSpPr>
          <a:spLocks noChangeArrowheads="1"/>
        </xdr:cNvSpPr>
      </xdr:nvSpPr>
      <xdr:spPr bwMode="auto">
        <a:xfrm>
          <a:off x="295275" y="47125617"/>
          <a:ext cx="10107385" cy="613683"/>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Otra forma de estudiarlo es calculando el ratio de solvencia estricta, que se obtiene al dividir el Activo Corriente entre el Pasivo Corriente. Si este ratio es mayor que 1 el Fondo de Maniobra es positivo.</a:t>
          </a:r>
          <a:endParaRPr lang="es-ES" sz="1000" b="0">
            <a:effectLst/>
          </a:endParaRPr>
        </a:p>
      </xdr:txBody>
    </xdr:sp>
    <xdr:clientData/>
  </xdr:twoCellAnchor>
  <xdr:twoCellAnchor>
    <xdr:from>
      <xdr:col>2</xdr:col>
      <xdr:colOff>67235</xdr:colOff>
      <xdr:row>258</xdr:row>
      <xdr:rowOff>78441</xdr:rowOff>
    </xdr:from>
    <xdr:to>
      <xdr:col>10</xdr:col>
      <xdr:colOff>926959</xdr:colOff>
      <xdr:row>262</xdr:row>
      <xdr:rowOff>134471</xdr:rowOff>
    </xdr:to>
    <xdr:sp macro="" textlink="">
      <xdr:nvSpPr>
        <xdr:cNvPr id="32" name="AutoShape 65">
          <a:extLst>
            <a:ext uri="{FF2B5EF4-FFF2-40B4-BE49-F238E27FC236}">
              <a16:creationId xmlns:a16="http://schemas.microsoft.com/office/drawing/2014/main" id="{00000000-0008-0000-0300-000020000000}"/>
            </a:ext>
          </a:extLst>
        </xdr:cNvPr>
        <xdr:cNvSpPr>
          <a:spLocks noChangeArrowheads="1"/>
        </xdr:cNvSpPr>
      </xdr:nvSpPr>
      <xdr:spPr bwMode="auto">
        <a:xfrm>
          <a:off x="362510" y="52589766"/>
          <a:ext cx="10613324" cy="856130"/>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Mediante el estudio del endeudamiento tratamos de valorar la capacidad de la empresa para </a:t>
          </a:r>
          <a:r>
            <a:rPr lang="es-ES" sz="1400" b="1" i="0" baseline="0">
              <a:effectLst/>
              <a:latin typeface="Arial" pitchFamily="34" charset="0"/>
              <a:ea typeface="+mn-ea"/>
              <a:cs typeface="Arial" pitchFamily="34" charset="0"/>
            </a:rPr>
            <a:t>cumplir sus obligaciones a largo plazo</a:t>
          </a:r>
          <a:r>
            <a:rPr lang="es-ES" sz="1400" b="0" i="0" baseline="0">
              <a:effectLst/>
              <a:latin typeface="Arial" pitchFamily="34" charset="0"/>
              <a:ea typeface="+mn-ea"/>
              <a:cs typeface="Arial" pitchFamily="34" charset="0"/>
            </a:rPr>
            <a:t>. En general se estudia con ratios financieros que relacionan las deudas que tiene la empresa con respecto al patrimonio neto.  En el ejemplo analizado se observa que el valor del ratio ha disminuido mucho, situándose al nivel del sector.</a:t>
          </a:r>
          <a:endParaRPr lang="es-ES" sz="1000" b="0">
            <a:effectLst/>
          </a:endParaRPr>
        </a:p>
      </xdr:txBody>
    </xdr:sp>
    <xdr:clientData/>
  </xdr:twoCellAnchor>
  <xdr:twoCellAnchor>
    <xdr:from>
      <xdr:col>1</xdr:col>
      <xdr:colOff>134471</xdr:colOff>
      <xdr:row>283</xdr:row>
      <xdr:rowOff>112059</xdr:rowOff>
    </xdr:from>
    <xdr:to>
      <xdr:col>10</xdr:col>
      <xdr:colOff>526677</xdr:colOff>
      <xdr:row>287</xdr:row>
      <xdr:rowOff>44823</xdr:rowOff>
    </xdr:to>
    <xdr:sp macro="" textlink="">
      <xdr:nvSpPr>
        <xdr:cNvPr id="33" name="AutoShape 65">
          <a:extLst>
            <a:ext uri="{FF2B5EF4-FFF2-40B4-BE49-F238E27FC236}">
              <a16:creationId xmlns:a16="http://schemas.microsoft.com/office/drawing/2014/main" id="{00000000-0008-0000-0300-000021000000}"/>
            </a:ext>
          </a:extLst>
        </xdr:cNvPr>
        <xdr:cNvSpPr>
          <a:spLocks noChangeArrowheads="1"/>
        </xdr:cNvSpPr>
      </xdr:nvSpPr>
      <xdr:spPr bwMode="auto">
        <a:xfrm>
          <a:off x="248771" y="57566859"/>
          <a:ext cx="10326781"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de cobertura de gastos financieros es utilizado por los bancos como indicador de si la empresa es merecedora de crédito. Relaciona el beneficio con los gastos financieros, de forma que aunque disminuya el beneficio pueda hacer frente a los intereses</a:t>
          </a:r>
          <a:endParaRPr lang="es-ES" sz="1000" b="0">
            <a:effectLst/>
          </a:endParaRPr>
        </a:p>
      </xdr:txBody>
    </xdr:sp>
    <xdr:clientData/>
  </xdr:twoCellAnchor>
  <xdr:twoCellAnchor>
    <xdr:from>
      <xdr:col>2</xdr:col>
      <xdr:colOff>54428</xdr:colOff>
      <xdr:row>308</xdr:row>
      <xdr:rowOff>40822</xdr:rowOff>
    </xdr:from>
    <xdr:to>
      <xdr:col>10</xdr:col>
      <xdr:colOff>623527</xdr:colOff>
      <xdr:row>311</xdr:row>
      <xdr:rowOff>164086</xdr:rowOff>
    </xdr:to>
    <xdr:sp macro="" textlink="">
      <xdr:nvSpPr>
        <xdr:cNvPr id="34" name="AutoShape 65">
          <a:extLst>
            <a:ext uri="{FF2B5EF4-FFF2-40B4-BE49-F238E27FC236}">
              <a16:creationId xmlns:a16="http://schemas.microsoft.com/office/drawing/2014/main" id="{00000000-0008-0000-0300-000022000000}"/>
            </a:ext>
          </a:extLst>
        </xdr:cNvPr>
        <xdr:cNvSpPr>
          <a:spLocks noChangeArrowheads="1"/>
        </xdr:cNvSpPr>
      </xdr:nvSpPr>
      <xdr:spPr bwMode="auto">
        <a:xfrm>
          <a:off x="349703" y="62372422"/>
          <a:ext cx="10322699"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de garantía es el cociente entre el activo total de una empresa y sus deudas totales. Permite acreditar la garantía que la empresa ofrece a sus deudores para hacer frente a sus obligaciones de pago. En caso de liquidación de la empresa los activos pueden convertirse en dinero para hacer frente a las deudas, de ahí el nombre "garantía".</a:t>
          </a:r>
          <a:endParaRPr lang="es-ES" sz="1000" b="0">
            <a:effectLst/>
          </a:endParaRPr>
        </a:p>
      </xdr:txBody>
    </xdr:sp>
    <xdr:clientData/>
  </xdr:twoCellAnchor>
  <xdr:twoCellAnchor>
    <xdr:from>
      <xdr:col>2</xdr:col>
      <xdr:colOff>0</xdr:colOff>
      <xdr:row>332</xdr:row>
      <xdr:rowOff>0</xdr:rowOff>
    </xdr:from>
    <xdr:to>
      <xdr:col>10</xdr:col>
      <xdr:colOff>569099</xdr:colOff>
      <xdr:row>335</xdr:row>
      <xdr:rowOff>123264</xdr:rowOff>
    </xdr:to>
    <xdr:sp macro="" textlink="">
      <xdr:nvSpPr>
        <xdr:cNvPr id="35" name="AutoShape 65">
          <a:extLst>
            <a:ext uri="{FF2B5EF4-FFF2-40B4-BE49-F238E27FC236}">
              <a16:creationId xmlns:a16="http://schemas.microsoft.com/office/drawing/2014/main" id="{00000000-0008-0000-0300-000023000000}"/>
            </a:ext>
          </a:extLst>
        </xdr:cNvPr>
        <xdr:cNvSpPr>
          <a:spLocks noChangeArrowheads="1"/>
        </xdr:cNvSpPr>
      </xdr:nvSpPr>
      <xdr:spPr bwMode="auto">
        <a:xfrm>
          <a:off x="295275" y="67017900"/>
          <a:ext cx="10322699" cy="694764"/>
        </a:xfrm>
        <a:prstGeom prst="wedgeRectCallout">
          <a:avLst>
            <a:gd name="adj1" fmla="val -11178"/>
            <a:gd name="adj2" fmla="val 90196"/>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ratio gastos financieros sobre ventas mide la participación relativa de los gastos financieros en la cifra de ventas. Valores por encima del 5% se consideran preocupantes.</a:t>
          </a:r>
          <a:endParaRPr lang="es-ES" sz="1000" b="0">
            <a:effectLst/>
          </a:endParaRPr>
        </a:p>
      </xdr:txBody>
    </xdr:sp>
    <xdr:clientData/>
  </xdr:twoCellAnchor>
  <xdr:twoCellAnchor>
    <xdr:from>
      <xdr:col>2</xdr:col>
      <xdr:colOff>40822</xdr:colOff>
      <xdr:row>359</xdr:row>
      <xdr:rowOff>95250</xdr:rowOff>
    </xdr:from>
    <xdr:to>
      <xdr:col>17</xdr:col>
      <xdr:colOff>367393</xdr:colOff>
      <xdr:row>368</xdr:row>
      <xdr:rowOff>136072</xdr:rowOff>
    </xdr:to>
    <xdr:sp macro="" textlink="">
      <xdr:nvSpPr>
        <xdr:cNvPr id="36" name="AutoShape 65">
          <a:extLst>
            <a:ext uri="{FF2B5EF4-FFF2-40B4-BE49-F238E27FC236}">
              <a16:creationId xmlns:a16="http://schemas.microsoft.com/office/drawing/2014/main" id="{00000000-0008-0000-0300-000024000000}"/>
            </a:ext>
          </a:extLst>
        </xdr:cNvPr>
        <xdr:cNvSpPr>
          <a:spLocks noChangeArrowheads="1"/>
        </xdr:cNvSpPr>
      </xdr:nvSpPr>
      <xdr:spPr bwMode="auto">
        <a:xfrm>
          <a:off x="336097" y="72628125"/>
          <a:ext cx="16861971" cy="1841047"/>
        </a:xfrm>
        <a:prstGeom prst="wedgeRectCallout">
          <a:avLst>
            <a:gd name="adj1" fmla="val -9984"/>
            <a:gd name="adj2" fmla="val 66988"/>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Periodo Medio de Maduración (PMM) es el tiempo desde que invierte una unidad monetaria en la compra de factores hasta que es convertida en liquidez a través de su cobro por la venta del producto. El objetivo es que el ciclo sea lo más corto posible, reduciendo el tiempo que las existencias están en almacén, acortando el periodo de cobro a los proveedores. Se componen de:</a:t>
          </a:r>
        </a:p>
        <a:p>
          <a:pPr marL="0" marR="0" indent="0" defTabSz="914400" rtl="0" eaLnBrk="1" fontAlgn="auto" latinLnBrk="0" hangingPunct="1">
            <a:lnSpc>
              <a:spcPct val="100000"/>
            </a:lnSpc>
            <a:spcBef>
              <a:spcPts val="0"/>
            </a:spcBef>
            <a:spcAft>
              <a:spcPts val="0"/>
            </a:spcAft>
            <a:buClrTx/>
            <a:buSzTx/>
            <a:buFontTx/>
            <a:buNone/>
            <a:tabLst/>
            <a:defRPr/>
          </a:pPr>
          <a:endParaRPr lang="es-ES" sz="1400" b="0" i="0" baseline="0">
            <a:effectLst/>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1.- Periodo medio de almacenamiento de materias primas: tiempo que transcurre desde que las materias primas son compradas hasta que se introducen en el proceso productivo.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2.- Periodo medio de fabricación: periodo desde que las materias primas se incorporan al proceso productivo hasta que salen del mismo convertidas en producto terminado.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3.- Periodo medio de venta de productos terminados: desde que el producto terminado sale del proceso productivo hasta que es vendido.</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4.- Periodo medio de cobro a clientes: tiempo que tarda la empresa en término medio en cobrar de sus clientes.</a:t>
          </a:r>
        </a:p>
        <a:p>
          <a:pPr marL="0" marR="0" indent="0" defTabSz="914400" rtl="0" eaLnBrk="1" fontAlgn="auto" latinLnBrk="0" hangingPunct="1">
            <a:lnSpc>
              <a:spcPct val="100000"/>
            </a:lnSpc>
            <a:spcBef>
              <a:spcPts val="0"/>
            </a:spcBef>
            <a:spcAft>
              <a:spcPts val="0"/>
            </a:spcAft>
            <a:buClrTx/>
            <a:buSzTx/>
            <a:buFontTx/>
            <a:buNone/>
            <a:tabLst/>
            <a:defRPr/>
          </a:pPr>
          <a:r>
            <a:rPr lang="es-ES" sz="1400" b="0">
              <a:effectLst/>
              <a:latin typeface="Arial" pitchFamily="34" charset="0"/>
              <a:cs typeface="Arial" pitchFamily="34" charset="0"/>
            </a:rPr>
            <a:t>5.- Periodo medio de pago a proveedores: tiempo que tarda la empresa en término medio en pagar a sus proveedores. Este término va restando en el cálculo del PMM ya que cuanto más tardemos mejor</a:t>
          </a:r>
          <a:r>
            <a:rPr lang="es-ES" sz="1200" b="0">
              <a:effectLst/>
              <a:latin typeface="Arial" pitchFamily="34" charset="0"/>
              <a:cs typeface="Arial" pitchFamily="34" charset="0"/>
            </a:rPr>
            <a:t>.</a:t>
          </a:r>
        </a:p>
      </xdr:txBody>
    </xdr:sp>
    <xdr:clientData/>
  </xdr:twoCellAnchor>
  <xdr:twoCellAnchor>
    <xdr:from>
      <xdr:col>2</xdr:col>
      <xdr:colOff>394606</xdr:colOff>
      <xdr:row>395</xdr:row>
      <xdr:rowOff>54429</xdr:rowOff>
    </xdr:from>
    <xdr:to>
      <xdr:col>5</xdr:col>
      <xdr:colOff>693964</xdr:colOff>
      <xdr:row>401</xdr:row>
      <xdr:rowOff>40821</xdr:rowOff>
    </xdr:to>
    <xdr:sp macro="" textlink="">
      <xdr:nvSpPr>
        <xdr:cNvPr id="37" name="AutoShape 65">
          <a:extLst>
            <a:ext uri="{FF2B5EF4-FFF2-40B4-BE49-F238E27FC236}">
              <a16:creationId xmlns:a16="http://schemas.microsoft.com/office/drawing/2014/main" id="{00000000-0008-0000-0300-000025000000}"/>
            </a:ext>
          </a:extLst>
        </xdr:cNvPr>
        <xdr:cNvSpPr>
          <a:spLocks noChangeArrowheads="1"/>
        </xdr:cNvSpPr>
      </xdr:nvSpPr>
      <xdr:spPr bwMode="auto">
        <a:xfrm>
          <a:off x="689881" y="79873929"/>
          <a:ext cx="5395233" cy="1196067"/>
        </a:xfrm>
        <a:prstGeom prst="wedgeRectCallout">
          <a:avLst>
            <a:gd name="adj1" fmla="val -9984"/>
            <a:gd name="adj2" fmla="val 66988"/>
          </a:avLst>
        </a:prstGeom>
        <a:solidFill>
          <a:schemeClr val="tx2">
            <a:lumMod val="20000"/>
            <a:lumOff val="80000"/>
          </a:schemeClr>
        </a:solidFill>
        <a:ln w="9525">
          <a:solidFill>
            <a:sysClr val="windowText" lastClr="000000"/>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manera de representar gráficamente el periodo medio de maduración es mediante un Diagrama de Gantt. Esta herramienta gráfica permite visualizar el tiempo total de una secuencia de actividades,y lo podemos aplicar a visualizar los diferentes periodos medios. </a:t>
          </a:r>
        </a:p>
      </xdr:txBody>
    </xdr:sp>
    <xdr:clientData/>
  </xdr:twoCellAnchor>
  <xdr:twoCellAnchor>
    <xdr:from>
      <xdr:col>2</xdr:col>
      <xdr:colOff>1771650</xdr:colOff>
      <xdr:row>433</xdr:row>
      <xdr:rowOff>38100</xdr:rowOff>
    </xdr:from>
    <xdr:to>
      <xdr:col>6</xdr:col>
      <xdr:colOff>533400</xdr:colOff>
      <xdr:row>443</xdr:row>
      <xdr:rowOff>66675</xdr:rowOff>
    </xdr:to>
    <xdr:graphicFrame macro="">
      <xdr:nvGraphicFramePr>
        <xdr:cNvPr id="38" name="70 Gráfico">
          <a:extLst>
            <a:ext uri="{FF2B5EF4-FFF2-40B4-BE49-F238E27FC236}">
              <a16:creationId xmlns:a16="http://schemas.microsoft.com/office/drawing/2014/main" id="{00000000-0008-0000-0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0</xdr:colOff>
      <xdr:row>449</xdr:row>
      <xdr:rowOff>0</xdr:rowOff>
    </xdr:from>
    <xdr:to>
      <xdr:col>5</xdr:col>
      <xdr:colOff>340178</xdr:colOff>
      <xdr:row>453</xdr:row>
      <xdr:rowOff>0</xdr:rowOff>
    </xdr:to>
    <xdr:sp macro="" textlink="">
      <xdr:nvSpPr>
        <xdr:cNvPr id="39" name="AutoShape 65">
          <a:extLst>
            <a:ext uri="{FF2B5EF4-FFF2-40B4-BE49-F238E27FC236}">
              <a16:creationId xmlns:a16="http://schemas.microsoft.com/office/drawing/2014/main" id="{00000000-0008-0000-0300-000027000000}"/>
            </a:ext>
          </a:extLst>
        </xdr:cNvPr>
        <xdr:cNvSpPr>
          <a:spLocks noChangeArrowheads="1"/>
        </xdr:cNvSpPr>
      </xdr:nvSpPr>
      <xdr:spPr bwMode="auto">
        <a:xfrm>
          <a:off x="295275" y="90935175"/>
          <a:ext cx="5436053" cy="800100"/>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El coste medio por trabajador son los gastos de personal dividido por el número de trabajadores</a:t>
          </a:r>
        </a:p>
      </xdr:txBody>
    </xdr:sp>
    <xdr:clientData/>
  </xdr:twoCellAnchor>
  <xdr:twoCellAnchor>
    <xdr:from>
      <xdr:col>2</xdr:col>
      <xdr:colOff>0</xdr:colOff>
      <xdr:row>459</xdr:row>
      <xdr:rowOff>0</xdr:rowOff>
    </xdr:from>
    <xdr:to>
      <xdr:col>5</xdr:col>
      <xdr:colOff>340178</xdr:colOff>
      <xdr:row>463</xdr:row>
      <xdr:rowOff>0</xdr:rowOff>
    </xdr:to>
    <xdr:sp macro="" textlink="">
      <xdr:nvSpPr>
        <xdr:cNvPr id="40" name="AutoShape 65">
          <a:extLst>
            <a:ext uri="{FF2B5EF4-FFF2-40B4-BE49-F238E27FC236}">
              <a16:creationId xmlns:a16="http://schemas.microsoft.com/office/drawing/2014/main" id="{00000000-0008-0000-0300-000028000000}"/>
            </a:ext>
          </a:extLst>
        </xdr:cNvPr>
        <xdr:cNvSpPr>
          <a:spLocks noChangeArrowheads="1"/>
        </xdr:cNvSpPr>
      </xdr:nvSpPr>
      <xdr:spPr bwMode="auto">
        <a:xfrm>
          <a:off x="295275" y="93002100"/>
          <a:ext cx="5436053" cy="800100"/>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productividad de los empleados se mide con la cifra de ventas dividida entre el número de empleados</a:t>
          </a:r>
        </a:p>
      </xdr:txBody>
    </xdr:sp>
    <xdr:clientData/>
  </xdr:twoCellAnchor>
  <xdr:twoCellAnchor>
    <xdr:from>
      <xdr:col>2</xdr:col>
      <xdr:colOff>1619250</xdr:colOff>
      <xdr:row>484</xdr:row>
      <xdr:rowOff>180975</xdr:rowOff>
    </xdr:from>
    <xdr:to>
      <xdr:col>8</xdr:col>
      <xdr:colOff>257175</xdr:colOff>
      <xdr:row>499</xdr:row>
      <xdr:rowOff>38100</xdr:rowOff>
    </xdr:to>
    <xdr:graphicFrame macro="">
      <xdr:nvGraphicFramePr>
        <xdr:cNvPr id="41" name="107 Gráfico">
          <a:extLst>
            <a:ext uri="{FF2B5EF4-FFF2-40B4-BE49-F238E27FC236}">
              <a16:creationId xmlns:a16="http://schemas.microsoft.com/office/drawing/2014/main" id="{00000000-0008-0000-03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507</xdr:row>
      <xdr:rowOff>0</xdr:rowOff>
    </xdr:from>
    <xdr:to>
      <xdr:col>9</xdr:col>
      <xdr:colOff>571500</xdr:colOff>
      <xdr:row>515</xdr:row>
      <xdr:rowOff>54429</xdr:rowOff>
    </xdr:to>
    <xdr:sp macro="" textlink="">
      <xdr:nvSpPr>
        <xdr:cNvPr id="42" name="AutoShape 65">
          <a:extLst>
            <a:ext uri="{FF2B5EF4-FFF2-40B4-BE49-F238E27FC236}">
              <a16:creationId xmlns:a16="http://schemas.microsoft.com/office/drawing/2014/main" id="{00000000-0008-0000-0300-00002A000000}"/>
            </a:ext>
          </a:extLst>
        </xdr:cNvPr>
        <xdr:cNvSpPr>
          <a:spLocks noChangeArrowheads="1"/>
        </xdr:cNvSpPr>
      </xdr:nvSpPr>
      <xdr:spPr bwMode="auto">
        <a:xfrm>
          <a:off x="295275" y="102803325"/>
          <a:ext cx="9410700" cy="1578429"/>
        </a:xfrm>
        <a:custGeom>
          <a:avLst/>
          <a:gdLst>
            <a:gd name="connsiteX0" fmla="*/ 0 w 5538108"/>
            <a:gd name="connsiteY0" fmla="*/ 0 h 1442357"/>
            <a:gd name="connsiteX1" fmla="*/ 923018 w 5538108"/>
            <a:gd name="connsiteY1" fmla="*/ 0 h 1442357"/>
            <a:gd name="connsiteX2" fmla="*/ 923018 w 5538108"/>
            <a:gd name="connsiteY2" fmla="*/ 0 h 1442357"/>
            <a:gd name="connsiteX3" fmla="*/ 2307545 w 5538108"/>
            <a:gd name="connsiteY3" fmla="*/ 0 h 1442357"/>
            <a:gd name="connsiteX4" fmla="*/ 5538108 w 5538108"/>
            <a:gd name="connsiteY4" fmla="*/ 0 h 1442357"/>
            <a:gd name="connsiteX5" fmla="*/ 5538108 w 5538108"/>
            <a:gd name="connsiteY5" fmla="*/ 841375 h 1442357"/>
            <a:gd name="connsiteX6" fmla="*/ 5538108 w 5538108"/>
            <a:gd name="connsiteY6" fmla="*/ 841375 h 1442357"/>
            <a:gd name="connsiteX7" fmla="*/ 5538108 w 5538108"/>
            <a:gd name="connsiteY7" fmla="*/ 1201964 h 1442357"/>
            <a:gd name="connsiteX8" fmla="*/ 5538108 w 5538108"/>
            <a:gd name="connsiteY8" fmla="*/ 1442357 h 1442357"/>
            <a:gd name="connsiteX9" fmla="*/ 2307545 w 5538108"/>
            <a:gd name="connsiteY9" fmla="*/ 1442357 h 1442357"/>
            <a:gd name="connsiteX10" fmla="*/ 46575 w 5538108"/>
            <a:gd name="connsiteY10" fmla="*/ 1699486 h 1442357"/>
            <a:gd name="connsiteX11" fmla="*/ 923018 w 5538108"/>
            <a:gd name="connsiteY11" fmla="*/ 1442357 h 1442357"/>
            <a:gd name="connsiteX12" fmla="*/ 0 w 5538108"/>
            <a:gd name="connsiteY12" fmla="*/ 1442357 h 1442357"/>
            <a:gd name="connsiteX13" fmla="*/ 0 w 5538108"/>
            <a:gd name="connsiteY13" fmla="*/ 1201964 h 1442357"/>
            <a:gd name="connsiteX14" fmla="*/ 0 w 5538108"/>
            <a:gd name="connsiteY14" fmla="*/ 841375 h 1442357"/>
            <a:gd name="connsiteX15" fmla="*/ 0 w 5538108"/>
            <a:gd name="connsiteY15" fmla="*/ 841375 h 1442357"/>
            <a:gd name="connsiteX16" fmla="*/ 0 w 5538108"/>
            <a:gd name="connsiteY16" fmla="*/ 0 h 1442357"/>
            <a:gd name="connsiteX0" fmla="*/ 0 w 5538108"/>
            <a:gd name="connsiteY0" fmla="*/ 394607 h 2094093"/>
            <a:gd name="connsiteX1" fmla="*/ 923018 w 5538108"/>
            <a:gd name="connsiteY1" fmla="*/ 394607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394607 h 2094093"/>
            <a:gd name="connsiteX1" fmla="*/ 1440089 w 5538108"/>
            <a:gd name="connsiteY1" fmla="*/ 381000 h 2094093"/>
            <a:gd name="connsiteX2" fmla="*/ 895804 w 5538108"/>
            <a:gd name="connsiteY2" fmla="*/ 0 h 2094093"/>
            <a:gd name="connsiteX3" fmla="*/ 2307545 w 5538108"/>
            <a:gd name="connsiteY3" fmla="*/ 394607 h 2094093"/>
            <a:gd name="connsiteX4" fmla="*/ 5538108 w 5538108"/>
            <a:gd name="connsiteY4" fmla="*/ 394607 h 2094093"/>
            <a:gd name="connsiteX5" fmla="*/ 5538108 w 5538108"/>
            <a:gd name="connsiteY5" fmla="*/ 1235982 h 2094093"/>
            <a:gd name="connsiteX6" fmla="*/ 5538108 w 5538108"/>
            <a:gd name="connsiteY6" fmla="*/ 1235982 h 2094093"/>
            <a:gd name="connsiteX7" fmla="*/ 5538108 w 5538108"/>
            <a:gd name="connsiteY7" fmla="*/ 1596571 h 2094093"/>
            <a:gd name="connsiteX8" fmla="*/ 5538108 w 5538108"/>
            <a:gd name="connsiteY8" fmla="*/ 1836964 h 2094093"/>
            <a:gd name="connsiteX9" fmla="*/ 2307545 w 5538108"/>
            <a:gd name="connsiteY9" fmla="*/ 1836964 h 2094093"/>
            <a:gd name="connsiteX10" fmla="*/ 46575 w 5538108"/>
            <a:gd name="connsiteY10" fmla="*/ 2094093 h 2094093"/>
            <a:gd name="connsiteX11" fmla="*/ 923018 w 5538108"/>
            <a:gd name="connsiteY11" fmla="*/ 1836964 h 2094093"/>
            <a:gd name="connsiteX12" fmla="*/ 0 w 5538108"/>
            <a:gd name="connsiteY12" fmla="*/ 1836964 h 2094093"/>
            <a:gd name="connsiteX13" fmla="*/ 0 w 5538108"/>
            <a:gd name="connsiteY13" fmla="*/ 1596571 h 2094093"/>
            <a:gd name="connsiteX14" fmla="*/ 0 w 5538108"/>
            <a:gd name="connsiteY14" fmla="*/ 1235982 h 2094093"/>
            <a:gd name="connsiteX15" fmla="*/ 0 w 5538108"/>
            <a:gd name="connsiteY15" fmla="*/ 1235982 h 2094093"/>
            <a:gd name="connsiteX16" fmla="*/ 0 w 5538108"/>
            <a:gd name="connsiteY16" fmla="*/ 394607 h 2094093"/>
            <a:gd name="connsiteX0" fmla="*/ 0 w 5538108"/>
            <a:gd name="connsiteY0" fmla="*/ 13607 h 1713093"/>
            <a:gd name="connsiteX1" fmla="*/ 1440089 w 5538108"/>
            <a:gd name="connsiteY1" fmla="*/ 0 h 1713093"/>
            <a:gd name="connsiteX2" fmla="*/ 1916340 w 5538108"/>
            <a:gd name="connsiteY2" fmla="*/ 0 h 1713093"/>
            <a:gd name="connsiteX3" fmla="*/ 2307545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3559402 w 5538108"/>
            <a:gd name="connsiteY3" fmla="*/ 13607 h 1713093"/>
            <a:gd name="connsiteX4" fmla="*/ 5538108 w 5538108"/>
            <a:gd name="connsiteY4" fmla="*/ 13607 h 1713093"/>
            <a:gd name="connsiteX5" fmla="*/ 5538108 w 5538108"/>
            <a:gd name="connsiteY5" fmla="*/ 854982 h 1713093"/>
            <a:gd name="connsiteX6" fmla="*/ 5538108 w 5538108"/>
            <a:gd name="connsiteY6" fmla="*/ 854982 h 1713093"/>
            <a:gd name="connsiteX7" fmla="*/ 5538108 w 5538108"/>
            <a:gd name="connsiteY7" fmla="*/ 1215571 h 1713093"/>
            <a:gd name="connsiteX8" fmla="*/ 5538108 w 5538108"/>
            <a:gd name="connsiteY8" fmla="*/ 1455964 h 1713093"/>
            <a:gd name="connsiteX9" fmla="*/ 2307545 w 5538108"/>
            <a:gd name="connsiteY9" fmla="*/ 1455964 h 1713093"/>
            <a:gd name="connsiteX10" fmla="*/ 46575 w 5538108"/>
            <a:gd name="connsiteY10" fmla="*/ 1713093 h 1713093"/>
            <a:gd name="connsiteX11" fmla="*/ 923018 w 5538108"/>
            <a:gd name="connsiteY11" fmla="*/ 1455964 h 1713093"/>
            <a:gd name="connsiteX12" fmla="*/ 0 w 5538108"/>
            <a:gd name="connsiteY12" fmla="*/ 1455964 h 1713093"/>
            <a:gd name="connsiteX13" fmla="*/ 0 w 5538108"/>
            <a:gd name="connsiteY13" fmla="*/ 1215571 h 1713093"/>
            <a:gd name="connsiteX14" fmla="*/ 0 w 5538108"/>
            <a:gd name="connsiteY14" fmla="*/ 854982 h 1713093"/>
            <a:gd name="connsiteX15" fmla="*/ 0 w 5538108"/>
            <a:gd name="connsiteY15" fmla="*/ 854982 h 1713093"/>
            <a:gd name="connsiteX16" fmla="*/ 0 w 5538108"/>
            <a:gd name="connsiteY16" fmla="*/ 13607 h 1713093"/>
            <a:gd name="connsiteX0" fmla="*/ 0 w 5538108"/>
            <a:gd name="connsiteY0" fmla="*/ 13607 h 1713093"/>
            <a:gd name="connsiteX1" fmla="*/ 1440089 w 5538108"/>
            <a:gd name="connsiteY1" fmla="*/ 0 h 1713093"/>
            <a:gd name="connsiteX2" fmla="*/ 1916340 w 5538108"/>
            <a:gd name="connsiteY2" fmla="*/ 0 h 1713093"/>
            <a:gd name="connsiteX3" fmla="*/ 5538108 w 5538108"/>
            <a:gd name="connsiteY3" fmla="*/ 13607 h 1713093"/>
            <a:gd name="connsiteX4" fmla="*/ 5538108 w 5538108"/>
            <a:gd name="connsiteY4" fmla="*/ 854982 h 1713093"/>
            <a:gd name="connsiteX5" fmla="*/ 5538108 w 5538108"/>
            <a:gd name="connsiteY5" fmla="*/ 854982 h 1713093"/>
            <a:gd name="connsiteX6" fmla="*/ 5538108 w 5538108"/>
            <a:gd name="connsiteY6" fmla="*/ 1215571 h 1713093"/>
            <a:gd name="connsiteX7" fmla="*/ 5538108 w 5538108"/>
            <a:gd name="connsiteY7" fmla="*/ 1455964 h 1713093"/>
            <a:gd name="connsiteX8" fmla="*/ 2307545 w 5538108"/>
            <a:gd name="connsiteY8" fmla="*/ 1455964 h 1713093"/>
            <a:gd name="connsiteX9" fmla="*/ 46575 w 5538108"/>
            <a:gd name="connsiteY9" fmla="*/ 1713093 h 1713093"/>
            <a:gd name="connsiteX10" fmla="*/ 923018 w 5538108"/>
            <a:gd name="connsiteY10" fmla="*/ 1455964 h 1713093"/>
            <a:gd name="connsiteX11" fmla="*/ 0 w 5538108"/>
            <a:gd name="connsiteY11" fmla="*/ 1455964 h 1713093"/>
            <a:gd name="connsiteX12" fmla="*/ 0 w 5538108"/>
            <a:gd name="connsiteY12" fmla="*/ 1215571 h 1713093"/>
            <a:gd name="connsiteX13" fmla="*/ 0 w 5538108"/>
            <a:gd name="connsiteY13" fmla="*/ 854982 h 1713093"/>
            <a:gd name="connsiteX14" fmla="*/ 0 w 5538108"/>
            <a:gd name="connsiteY14" fmla="*/ 854982 h 1713093"/>
            <a:gd name="connsiteX15" fmla="*/ 0 w 5538108"/>
            <a:gd name="connsiteY15" fmla="*/ 13607 h 1713093"/>
            <a:gd name="connsiteX0" fmla="*/ 0 w 5538108"/>
            <a:gd name="connsiteY0" fmla="*/ 13607 h 1713093"/>
            <a:gd name="connsiteX1" fmla="*/ 1440089 w 5538108"/>
            <a:gd name="connsiteY1" fmla="*/ 0 h 1713093"/>
            <a:gd name="connsiteX2" fmla="*/ 5538108 w 5538108"/>
            <a:gd name="connsiteY2" fmla="*/ 13607 h 1713093"/>
            <a:gd name="connsiteX3" fmla="*/ 5538108 w 5538108"/>
            <a:gd name="connsiteY3" fmla="*/ 854982 h 1713093"/>
            <a:gd name="connsiteX4" fmla="*/ 5538108 w 5538108"/>
            <a:gd name="connsiteY4" fmla="*/ 854982 h 1713093"/>
            <a:gd name="connsiteX5" fmla="*/ 5538108 w 5538108"/>
            <a:gd name="connsiteY5" fmla="*/ 1215571 h 1713093"/>
            <a:gd name="connsiteX6" fmla="*/ 5538108 w 5538108"/>
            <a:gd name="connsiteY6" fmla="*/ 1455964 h 1713093"/>
            <a:gd name="connsiteX7" fmla="*/ 2307545 w 5538108"/>
            <a:gd name="connsiteY7" fmla="*/ 1455964 h 1713093"/>
            <a:gd name="connsiteX8" fmla="*/ 46575 w 5538108"/>
            <a:gd name="connsiteY8" fmla="*/ 1713093 h 1713093"/>
            <a:gd name="connsiteX9" fmla="*/ 923018 w 5538108"/>
            <a:gd name="connsiteY9" fmla="*/ 1455964 h 1713093"/>
            <a:gd name="connsiteX10" fmla="*/ 0 w 5538108"/>
            <a:gd name="connsiteY10" fmla="*/ 1455964 h 1713093"/>
            <a:gd name="connsiteX11" fmla="*/ 0 w 5538108"/>
            <a:gd name="connsiteY11" fmla="*/ 1215571 h 1713093"/>
            <a:gd name="connsiteX12" fmla="*/ 0 w 5538108"/>
            <a:gd name="connsiteY12" fmla="*/ 854982 h 1713093"/>
            <a:gd name="connsiteX13" fmla="*/ 0 w 5538108"/>
            <a:gd name="connsiteY13" fmla="*/ 854982 h 1713093"/>
            <a:gd name="connsiteX14" fmla="*/ 0 w 5538108"/>
            <a:gd name="connsiteY14" fmla="*/ 13607 h 1713093"/>
            <a:gd name="connsiteX0" fmla="*/ 0 w 5538108"/>
            <a:gd name="connsiteY0" fmla="*/ 0 h 1699486"/>
            <a:gd name="connsiteX1" fmla="*/ 5538108 w 5538108"/>
            <a:gd name="connsiteY1" fmla="*/ 0 h 1699486"/>
            <a:gd name="connsiteX2" fmla="*/ 5538108 w 5538108"/>
            <a:gd name="connsiteY2" fmla="*/ 841375 h 1699486"/>
            <a:gd name="connsiteX3" fmla="*/ 5538108 w 5538108"/>
            <a:gd name="connsiteY3" fmla="*/ 841375 h 1699486"/>
            <a:gd name="connsiteX4" fmla="*/ 5538108 w 5538108"/>
            <a:gd name="connsiteY4" fmla="*/ 1201964 h 1699486"/>
            <a:gd name="connsiteX5" fmla="*/ 5538108 w 5538108"/>
            <a:gd name="connsiteY5" fmla="*/ 1442357 h 1699486"/>
            <a:gd name="connsiteX6" fmla="*/ 2307545 w 5538108"/>
            <a:gd name="connsiteY6" fmla="*/ 1442357 h 1699486"/>
            <a:gd name="connsiteX7" fmla="*/ 46575 w 5538108"/>
            <a:gd name="connsiteY7" fmla="*/ 1699486 h 1699486"/>
            <a:gd name="connsiteX8" fmla="*/ 923018 w 5538108"/>
            <a:gd name="connsiteY8" fmla="*/ 1442357 h 1699486"/>
            <a:gd name="connsiteX9" fmla="*/ 0 w 5538108"/>
            <a:gd name="connsiteY9" fmla="*/ 1442357 h 1699486"/>
            <a:gd name="connsiteX10" fmla="*/ 0 w 5538108"/>
            <a:gd name="connsiteY10" fmla="*/ 1201964 h 1699486"/>
            <a:gd name="connsiteX11" fmla="*/ 0 w 5538108"/>
            <a:gd name="connsiteY11" fmla="*/ 841375 h 1699486"/>
            <a:gd name="connsiteX12" fmla="*/ 0 w 5538108"/>
            <a:gd name="connsiteY12" fmla="*/ 841375 h 1699486"/>
            <a:gd name="connsiteX13" fmla="*/ 0 w 5538108"/>
            <a:gd name="connsiteY13" fmla="*/ 0 h 1699486"/>
            <a:gd name="connsiteX0" fmla="*/ 0 w 5538108"/>
            <a:gd name="connsiteY0" fmla="*/ 0 h 2233046"/>
            <a:gd name="connsiteX1" fmla="*/ 5538108 w 5538108"/>
            <a:gd name="connsiteY1" fmla="*/ 0 h 2233046"/>
            <a:gd name="connsiteX2" fmla="*/ 5538108 w 5538108"/>
            <a:gd name="connsiteY2" fmla="*/ 841375 h 2233046"/>
            <a:gd name="connsiteX3" fmla="*/ 5538108 w 5538108"/>
            <a:gd name="connsiteY3" fmla="*/ 841375 h 2233046"/>
            <a:gd name="connsiteX4" fmla="*/ 5538108 w 5538108"/>
            <a:gd name="connsiteY4" fmla="*/ 1201964 h 2233046"/>
            <a:gd name="connsiteX5" fmla="*/ 5538108 w 5538108"/>
            <a:gd name="connsiteY5" fmla="*/ 1442357 h 2233046"/>
            <a:gd name="connsiteX6" fmla="*/ 2307545 w 5538108"/>
            <a:gd name="connsiteY6" fmla="*/ 1442357 h 2233046"/>
            <a:gd name="connsiteX7" fmla="*/ 4458142 w 5538108"/>
            <a:gd name="connsiteY7" fmla="*/ 2233046 h 2233046"/>
            <a:gd name="connsiteX8" fmla="*/ 923018 w 5538108"/>
            <a:gd name="connsiteY8" fmla="*/ 1442357 h 2233046"/>
            <a:gd name="connsiteX9" fmla="*/ 0 w 5538108"/>
            <a:gd name="connsiteY9" fmla="*/ 1442357 h 2233046"/>
            <a:gd name="connsiteX10" fmla="*/ 0 w 5538108"/>
            <a:gd name="connsiteY10" fmla="*/ 1201964 h 2233046"/>
            <a:gd name="connsiteX11" fmla="*/ 0 w 5538108"/>
            <a:gd name="connsiteY11" fmla="*/ 841375 h 2233046"/>
            <a:gd name="connsiteX12" fmla="*/ 0 w 5538108"/>
            <a:gd name="connsiteY12" fmla="*/ 841375 h 2233046"/>
            <a:gd name="connsiteX13" fmla="*/ 0 w 5538108"/>
            <a:gd name="connsiteY13" fmla="*/ 0 h 2233046"/>
            <a:gd name="connsiteX0" fmla="*/ 0 w 5538108"/>
            <a:gd name="connsiteY0" fmla="*/ 0 h 2015669"/>
            <a:gd name="connsiteX1" fmla="*/ 5538108 w 5538108"/>
            <a:gd name="connsiteY1" fmla="*/ 0 h 2015669"/>
            <a:gd name="connsiteX2" fmla="*/ 5538108 w 5538108"/>
            <a:gd name="connsiteY2" fmla="*/ 841375 h 2015669"/>
            <a:gd name="connsiteX3" fmla="*/ 5538108 w 5538108"/>
            <a:gd name="connsiteY3" fmla="*/ 841375 h 2015669"/>
            <a:gd name="connsiteX4" fmla="*/ 5538108 w 5538108"/>
            <a:gd name="connsiteY4" fmla="*/ 1201964 h 2015669"/>
            <a:gd name="connsiteX5" fmla="*/ 5538108 w 5538108"/>
            <a:gd name="connsiteY5" fmla="*/ 1442357 h 2015669"/>
            <a:gd name="connsiteX6" fmla="*/ 2307545 w 5538108"/>
            <a:gd name="connsiteY6" fmla="*/ 1442357 h 2015669"/>
            <a:gd name="connsiteX7" fmla="*/ 3408998 w 5538108"/>
            <a:gd name="connsiteY7" fmla="*/ 2015669 h 2015669"/>
            <a:gd name="connsiteX8" fmla="*/ 923018 w 5538108"/>
            <a:gd name="connsiteY8" fmla="*/ 1442357 h 2015669"/>
            <a:gd name="connsiteX9" fmla="*/ 0 w 5538108"/>
            <a:gd name="connsiteY9" fmla="*/ 1442357 h 2015669"/>
            <a:gd name="connsiteX10" fmla="*/ 0 w 5538108"/>
            <a:gd name="connsiteY10" fmla="*/ 1201964 h 2015669"/>
            <a:gd name="connsiteX11" fmla="*/ 0 w 5538108"/>
            <a:gd name="connsiteY11" fmla="*/ 841375 h 2015669"/>
            <a:gd name="connsiteX12" fmla="*/ 0 w 5538108"/>
            <a:gd name="connsiteY12" fmla="*/ 841375 h 2015669"/>
            <a:gd name="connsiteX13" fmla="*/ 0 w 5538108"/>
            <a:gd name="connsiteY13" fmla="*/ 0 h 20156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538108" h="2015669">
              <a:moveTo>
                <a:pt x="0" y="0"/>
              </a:moveTo>
              <a:lnTo>
                <a:pt x="5538108" y="0"/>
              </a:lnTo>
              <a:lnTo>
                <a:pt x="5538108" y="841375"/>
              </a:lnTo>
              <a:lnTo>
                <a:pt x="5538108" y="841375"/>
              </a:lnTo>
              <a:lnTo>
                <a:pt x="5538108" y="1201964"/>
              </a:lnTo>
              <a:lnTo>
                <a:pt x="5538108" y="1442357"/>
              </a:lnTo>
              <a:lnTo>
                <a:pt x="2307545" y="1442357"/>
              </a:lnTo>
              <a:lnTo>
                <a:pt x="3408998" y="2015669"/>
              </a:lnTo>
              <a:lnTo>
                <a:pt x="923018" y="1442357"/>
              </a:lnTo>
              <a:lnTo>
                <a:pt x="0" y="1442357"/>
              </a:lnTo>
              <a:lnTo>
                <a:pt x="0" y="1201964"/>
              </a:lnTo>
              <a:lnTo>
                <a:pt x="0" y="841375"/>
              </a:lnTo>
              <a:lnTo>
                <a:pt x="0" y="841375"/>
              </a:lnTo>
              <a:lnTo>
                <a:pt x="0" y="0"/>
              </a:lnTo>
              <a:close/>
            </a:path>
          </a:pathLst>
        </a:custGeom>
        <a:solidFill>
          <a:schemeClr val="accent1">
            <a:lumMod val="20000"/>
            <a:lumOff val="8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s-ES" sz="1400" b="0" i="0" baseline="0">
              <a:effectLst/>
              <a:latin typeface="Arial" pitchFamily="34" charset="0"/>
              <a:ea typeface="+mn-ea"/>
              <a:cs typeface="Arial" pitchFamily="34" charset="0"/>
            </a:rPr>
            <a:t>La empresa obtiene un valor añadido, que es el valor de la producción menos las compras y otras adquisiciones. Ese valor añadido se reparte entre los empleados -por los sueldos y salarios- los dividendos a los accionistas, los bancos por los intereses, el Estado por los impuestos y la propia empresa por las reservas, amortizaciones y provisiones. Ese reparto del valor añadido es interesante visualizarlos como una tarta de la que cada uno se lleva una porción. Es interesante compararlo con el sector.</a:t>
          </a:r>
        </a:p>
      </xdr:txBody>
    </xdr:sp>
    <xdr:clientData/>
  </xdr:twoCellAnchor>
  <xdr:twoCellAnchor>
    <xdr:from>
      <xdr:col>4</xdr:col>
      <xdr:colOff>108860</xdr:colOff>
      <xdr:row>39</xdr:row>
      <xdr:rowOff>68035</xdr:rowOff>
    </xdr:from>
    <xdr:to>
      <xdr:col>4</xdr:col>
      <xdr:colOff>204108</xdr:colOff>
      <xdr:row>42</xdr:row>
      <xdr:rowOff>0</xdr:rowOff>
    </xdr:to>
    <xdr:cxnSp macro="">
      <xdr:nvCxnSpPr>
        <xdr:cNvPr id="45" name="44 Conector recto de flecha">
          <a:extLst>
            <a:ext uri="{FF2B5EF4-FFF2-40B4-BE49-F238E27FC236}">
              <a16:creationId xmlns:a16="http://schemas.microsoft.com/office/drawing/2014/main" id="{00000000-0008-0000-0300-00002D000000}"/>
            </a:ext>
          </a:extLst>
        </xdr:cNvPr>
        <xdr:cNvCxnSpPr/>
      </xdr:nvCxnSpPr>
      <xdr:spPr>
        <a:xfrm flipH="1">
          <a:off x="4595135" y="7926160"/>
          <a:ext cx="95248" cy="532040"/>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748393</xdr:colOff>
      <xdr:row>40</xdr:row>
      <xdr:rowOff>54429</xdr:rowOff>
    </xdr:from>
    <xdr:to>
      <xdr:col>8</xdr:col>
      <xdr:colOff>81642</xdr:colOff>
      <xdr:row>42</xdr:row>
      <xdr:rowOff>27215</xdr:rowOff>
    </xdr:to>
    <xdr:cxnSp macro="">
      <xdr:nvCxnSpPr>
        <xdr:cNvPr id="48" name="47 Conector recto de flecha">
          <a:extLst>
            <a:ext uri="{FF2B5EF4-FFF2-40B4-BE49-F238E27FC236}">
              <a16:creationId xmlns:a16="http://schemas.microsoft.com/office/drawing/2014/main" id="{00000000-0008-0000-0300-000030000000}"/>
            </a:ext>
          </a:extLst>
        </xdr:cNvPr>
        <xdr:cNvCxnSpPr/>
      </xdr:nvCxnSpPr>
      <xdr:spPr>
        <a:xfrm>
          <a:off x="7044418" y="8112579"/>
          <a:ext cx="1181099" cy="372836"/>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81642</xdr:colOff>
      <xdr:row>43</xdr:row>
      <xdr:rowOff>81642</xdr:rowOff>
    </xdr:from>
    <xdr:to>
      <xdr:col>10</xdr:col>
      <xdr:colOff>530678</xdr:colOff>
      <xdr:row>45</xdr:row>
      <xdr:rowOff>163286</xdr:rowOff>
    </xdr:to>
    <xdr:cxnSp macro="">
      <xdr:nvCxnSpPr>
        <xdr:cNvPr id="50" name="49 Conector recto de flecha">
          <a:extLst>
            <a:ext uri="{FF2B5EF4-FFF2-40B4-BE49-F238E27FC236}">
              <a16:creationId xmlns:a16="http://schemas.microsoft.com/office/drawing/2014/main" id="{00000000-0008-0000-0300-000032000000}"/>
            </a:ext>
          </a:extLst>
        </xdr:cNvPr>
        <xdr:cNvCxnSpPr/>
      </xdr:nvCxnSpPr>
      <xdr:spPr>
        <a:xfrm flipH="1">
          <a:off x="10130517" y="8739867"/>
          <a:ext cx="449036" cy="48169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952501</xdr:colOff>
      <xdr:row>140</xdr:row>
      <xdr:rowOff>54429</xdr:rowOff>
    </xdr:from>
    <xdr:to>
      <xdr:col>9</xdr:col>
      <xdr:colOff>136071</xdr:colOff>
      <xdr:row>140</xdr:row>
      <xdr:rowOff>176893</xdr:rowOff>
    </xdr:to>
    <xdr:cxnSp macro="">
      <xdr:nvCxnSpPr>
        <xdr:cNvPr id="51" name="50 Conector recto de flecha">
          <a:extLst>
            <a:ext uri="{FF2B5EF4-FFF2-40B4-BE49-F238E27FC236}">
              <a16:creationId xmlns:a16="http://schemas.microsoft.com/office/drawing/2014/main" id="{00000000-0008-0000-0300-000033000000}"/>
            </a:ext>
          </a:extLst>
        </xdr:cNvPr>
        <xdr:cNvCxnSpPr/>
      </xdr:nvCxnSpPr>
      <xdr:spPr>
        <a:xfrm flipH="1">
          <a:off x="4391026" y="28343679"/>
          <a:ext cx="4879520"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789214</xdr:colOff>
      <xdr:row>147</xdr:row>
      <xdr:rowOff>122464</xdr:rowOff>
    </xdr:from>
    <xdr:to>
      <xdr:col>13</xdr:col>
      <xdr:colOff>40820</xdr:colOff>
      <xdr:row>148</xdr:row>
      <xdr:rowOff>40821</xdr:rowOff>
    </xdr:to>
    <xdr:cxnSp macro="">
      <xdr:nvCxnSpPr>
        <xdr:cNvPr id="52" name="51 Conector recto de flecha">
          <a:extLst>
            <a:ext uri="{FF2B5EF4-FFF2-40B4-BE49-F238E27FC236}">
              <a16:creationId xmlns:a16="http://schemas.microsoft.com/office/drawing/2014/main" id="{00000000-0008-0000-0300-000034000000}"/>
            </a:ext>
          </a:extLst>
        </xdr:cNvPr>
        <xdr:cNvCxnSpPr/>
      </xdr:nvCxnSpPr>
      <xdr:spPr>
        <a:xfrm flipH="1">
          <a:off x="10838089" y="29935714"/>
          <a:ext cx="2156731"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149678</xdr:colOff>
      <xdr:row>152</xdr:row>
      <xdr:rowOff>81644</xdr:rowOff>
    </xdr:from>
    <xdr:to>
      <xdr:col>12</xdr:col>
      <xdr:colOff>421820</xdr:colOff>
      <xdr:row>153</xdr:row>
      <xdr:rowOff>1</xdr:rowOff>
    </xdr:to>
    <xdr:cxnSp macro="">
      <xdr:nvCxnSpPr>
        <xdr:cNvPr id="53" name="52 Conector recto de flecha">
          <a:extLst>
            <a:ext uri="{FF2B5EF4-FFF2-40B4-BE49-F238E27FC236}">
              <a16:creationId xmlns:a16="http://schemas.microsoft.com/office/drawing/2014/main" id="{00000000-0008-0000-0300-000035000000}"/>
            </a:ext>
          </a:extLst>
        </xdr:cNvPr>
        <xdr:cNvCxnSpPr/>
      </xdr:nvCxnSpPr>
      <xdr:spPr>
        <a:xfrm flipH="1">
          <a:off x="10198553" y="30961694"/>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54428</xdr:colOff>
      <xdr:row>178</xdr:row>
      <xdr:rowOff>95250</xdr:rowOff>
    </xdr:from>
    <xdr:to>
      <xdr:col>12</xdr:col>
      <xdr:colOff>326570</xdr:colOff>
      <xdr:row>179</xdr:row>
      <xdr:rowOff>13607</xdr:rowOff>
    </xdr:to>
    <xdr:cxnSp macro="">
      <xdr:nvCxnSpPr>
        <xdr:cNvPr id="54" name="53 Conector recto de flecha">
          <a:extLst>
            <a:ext uri="{FF2B5EF4-FFF2-40B4-BE49-F238E27FC236}">
              <a16:creationId xmlns:a16="http://schemas.microsoft.com/office/drawing/2014/main" id="{00000000-0008-0000-0300-000036000000}"/>
            </a:ext>
          </a:extLst>
        </xdr:cNvPr>
        <xdr:cNvCxnSpPr/>
      </xdr:nvCxnSpPr>
      <xdr:spPr>
        <a:xfrm flipH="1">
          <a:off x="10103303" y="36299775"/>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204107</xdr:colOff>
      <xdr:row>206</xdr:row>
      <xdr:rowOff>176893</xdr:rowOff>
    </xdr:from>
    <xdr:to>
      <xdr:col>12</xdr:col>
      <xdr:colOff>476249</xdr:colOff>
      <xdr:row>207</xdr:row>
      <xdr:rowOff>95250</xdr:rowOff>
    </xdr:to>
    <xdr:cxnSp macro="">
      <xdr:nvCxnSpPr>
        <xdr:cNvPr id="55" name="54 Conector recto de flecha">
          <a:extLst>
            <a:ext uri="{FF2B5EF4-FFF2-40B4-BE49-F238E27FC236}">
              <a16:creationId xmlns:a16="http://schemas.microsoft.com/office/drawing/2014/main" id="{00000000-0008-0000-0300-000037000000}"/>
            </a:ext>
          </a:extLst>
        </xdr:cNvPr>
        <xdr:cNvCxnSpPr/>
      </xdr:nvCxnSpPr>
      <xdr:spPr>
        <a:xfrm flipH="1">
          <a:off x="10252982" y="42134518"/>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68035</xdr:colOff>
      <xdr:row>238</xdr:row>
      <xdr:rowOff>108858</xdr:rowOff>
    </xdr:from>
    <xdr:to>
      <xdr:col>12</xdr:col>
      <xdr:colOff>340177</xdr:colOff>
      <xdr:row>239</xdr:row>
      <xdr:rowOff>27215</xdr:rowOff>
    </xdr:to>
    <xdr:cxnSp macro="">
      <xdr:nvCxnSpPr>
        <xdr:cNvPr id="56" name="55 Conector recto de flecha">
          <a:extLst>
            <a:ext uri="{FF2B5EF4-FFF2-40B4-BE49-F238E27FC236}">
              <a16:creationId xmlns:a16="http://schemas.microsoft.com/office/drawing/2014/main" id="{00000000-0008-0000-0300-000038000000}"/>
            </a:ext>
          </a:extLst>
        </xdr:cNvPr>
        <xdr:cNvCxnSpPr/>
      </xdr:nvCxnSpPr>
      <xdr:spPr>
        <a:xfrm flipH="1">
          <a:off x="10116910" y="48514908"/>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54429</xdr:colOff>
      <xdr:row>267</xdr:row>
      <xdr:rowOff>95250</xdr:rowOff>
    </xdr:from>
    <xdr:to>
      <xdr:col>12</xdr:col>
      <xdr:colOff>326571</xdr:colOff>
      <xdr:row>268</xdr:row>
      <xdr:rowOff>13607</xdr:rowOff>
    </xdr:to>
    <xdr:cxnSp macro="">
      <xdr:nvCxnSpPr>
        <xdr:cNvPr id="57" name="56 Conector recto de flecha">
          <a:extLst>
            <a:ext uri="{FF2B5EF4-FFF2-40B4-BE49-F238E27FC236}">
              <a16:creationId xmlns:a16="http://schemas.microsoft.com/office/drawing/2014/main" id="{00000000-0008-0000-0300-000039000000}"/>
            </a:ext>
          </a:extLst>
        </xdr:cNvPr>
        <xdr:cNvCxnSpPr/>
      </xdr:nvCxnSpPr>
      <xdr:spPr>
        <a:xfrm flipH="1">
          <a:off x="10103304" y="54463950"/>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54428</xdr:colOff>
      <xdr:row>290</xdr:row>
      <xdr:rowOff>108857</xdr:rowOff>
    </xdr:from>
    <xdr:to>
      <xdr:col>12</xdr:col>
      <xdr:colOff>326570</xdr:colOff>
      <xdr:row>291</xdr:row>
      <xdr:rowOff>27214</xdr:rowOff>
    </xdr:to>
    <xdr:cxnSp macro="">
      <xdr:nvCxnSpPr>
        <xdr:cNvPr id="58" name="57 Conector recto de flecha">
          <a:extLst>
            <a:ext uri="{FF2B5EF4-FFF2-40B4-BE49-F238E27FC236}">
              <a16:creationId xmlns:a16="http://schemas.microsoft.com/office/drawing/2014/main" id="{00000000-0008-0000-0300-00003A000000}"/>
            </a:ext>
          </a:extLst>
        </xdr:cNvPr>
        <xdr:cNvCxnSpPr/>
      </xdr:nvCxnSpPr>
      <xdr:spPr>
        <a:xfrm flipH="1">
          <a:off x="10103303" y="58973357"/>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81642</xdr:colOff>
      <xdr:row>315</xdr:row>
      <xdr:rowOff>108857</xdr:rowOff>
    </xdr:from>
    <xdr:to>
      <xdr:col>12</xdr:col>
      <xdr:colOff>353784</xdr:colOff>
      <xdr:row>316</xdr:row>
      <xdr:rowOff>27214</xdr:rowOff>
    </xdr:to>
    <xdr:cxnSp macro="">
      <xdr:nvCxnSpPr>
        <xdr:cNvPr id="59" name="58 Conector recto de flecha">
          <a:extLst>
            <a:ext uri="{FF2B5EF4-FFF2-40B4-BE49-F238E27FC236}">
              <a16:creationId xmlns:a16="http://schemas.microsoft.com/office/drawing/2014/main" id="{00000000-0008-0000-0300-00003B000000}"/>
            </a:ext>
          </a:extLst>
        </xdr:cNvPr>
        <xdr:cNvCxnSpPr/>
      </xdr:nvCxnSpPr>
      <xdr:spPr>
        <a:xfrm flipH="1">
          <a:off x="10130517" y="63850157"/>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122465</xdr:colOff>
      <xdr:row>339</xdr:row>
      <xdr:rowOff>108857</xdr:rowOff>
    </xdr:from>
    <xdr:to>
      <xdr:col>12</xdr:col>
      <xdr:colOff>394607</xdr:colOff>
      <xdr:row>340</xdr:row>
      <xdr:rowOff>27214</xdr:rowOff>
    </xdr:to>
    <xdr:cxnSp macro="">
      <xdr:nvCxnSpPr>
        <xdr:cNvPr id="60" name="59 Conector recto de flecha">
          <a:extLst>
            <a:ext uri="{FF2B5EF4-FFF2-40B4-BE49-F238E27FC236}">
              <a16:creationId xmlns:a16="http://schemas.microsoft.com/office/drawing/2014/main" id="{00000000-0008-0000-0300-00003C000000}"/>
            </a:ext>
          </a:extLst>
        </xdr:cNvPr>
        <xdr:cNvCxnSpPr/>
      </xdr:nvCxnSpPr>
      <xdr:spPr>
        <a:xfrm flipH="1">
          <a:off x="10171340" y="68536457"/>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81643</xdr:colOff>
      <xdr:row>429</xdr:row>
      <xdr:rowOff>81643</xdr:rowOff>
    </xdr:from>
    <xdr:to>
      <xdr:col>12</xdr:col>
      <xdr:colOff>353785</xdr:colOff>
      <xdr:row>430</xdr:row>
      <xdr:rowOff>0</xdr:rowOff>
    </xdr:to>
    <xdr:cxnSp macro="">
      <xdr:nvCxnSpPr>
        <xdr:cNvPr id="61" name="60 Conector recto de flecha">
          <a:extLst>
            <a:ext uri="{FF2B5EF4-FFF2-40B4-BE49-F238E27FC236}">
              <a16:creationId xmlns:a16="http://schemas.microsoft.com/office/drawing/2014/main" id="{00000000-0008-0000-0300-00003D000000}"/>
            </a:ext>
          </a:extLst>
        </xdr:cNvPr>
        <xdr:cNvCxnSpPr/>
      </xdr:nvCxnSpPr>
      <xdr:spPr>
        <a:xfrm flipH="1">
          <a:off x="10130518" y="86921068"/>
          <a:ext cx="2158092" cy="118382"/>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456</xdr:row>
      <xdr:rowOff>0</xdr:rowOff>
    </xdr:from>
    <xdr:to>
      <xdr:col>12</xdr:col>
      <xdr:colOff>272142</xdr:colOff>
      <xdr:row>456</xdr:row>
      <xdr:rowOff>122464</xdr:rowOff>
    </xdr:to>
    <xdr:cxnSp macro="">
      <xdr:nvCxnSpPr>
        <xdr:cNvPr id="62" name="61 Conector recto de flecha">
          <a:extLst>
            <a:ext uri="{FF2B5EF4-FFF2-40B4-BE49-F238E27FC236}">
              <a16:creationId xmlns:a16="http://schemas.microsoft.com/office/drawing/2014/main" id="{00000000-0008-0000-0300-00003E000000}"/>
            </a:ext>
          </a:extLst>
        </xdr:cNvPr>
        <xdr:cNvCxnSpPr/>
      </xdr:nvCxnSpPr>
      <xdr:spPr>
        <a:xfrm flipH="1">
          <a:off x="10048875" y="92392500"/>
          <a:ext cx="2158092"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466</xdr:row>
      <xdr:rowOff>0</xdr:rowOff>
    </xdr:from>
    <xdr:to>
      <xdr:col>12</xdr:col>
      <xdr:colOff>272142</xdr:colOff>
      <xdr:row>466</xdr:row>
      <xdr:rowOff>122464</xdr:rowOff>
    </xdr:to>
    <xdr:cxnSp macro="">
      <xdr:nvCxnSpPr>
        <xdr:cNvPr id="63" name="62 Conector recto de flecha">
          <a:extLst>
            <a:ext uri="{FF2B5EF4-FFF2-40B4-BE49-F238E27FC236}">
              <a16:creationId xmlns:a16="http://schemas.microsoft.com/office/drawing/2014/main" id="{00000000-0008-0000-0300-00003F000000}"/>
            </a:ext>
          </a:extLst>
        </xdr:cNvPr>
        <xdr:cNvCxnSpPr/>
      </xdr:nvCxnSpPr>
      <xdr:spPr>
        <a:xfrm flipH="1">
          <a:off x="10048875" y="94459425"/>
          <a:ext cx="2158092"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514</xdr:row>
      <xdr:rowOff>27214</xdr:rowOff>
    </xdr:from>
    <xdr:to>
      <xdr:col>12</xdr:col>
      <xdr:colOff>367392</xdr:colOff>
      <xdr:row>514</xdr:row>
      <xdr:rowOff>149678</xdr:rowOff>
    </xdr:to>
    <xdr:cxnSp macro="">
      <xdr:nvCxnSpPr>
        <xdr:cNvPr id="64" name="63 Conector recto de flecha">
          <a:extLst>
            <a:ext uri="{FF2B5EF4-FFF2-40B4-BE49-F238E27FC236}">
              <a16:creationId xmlns:a16="http://schemas.microsoft.com/office/drawing/2014/main" id="{00000000-0008-0000-0300-000040000000}"/>
            </a:ext>
          </a:extLst>
        </xdr:cNvPr>
        <xdr:cNvCxnSpPr/>
      </xdr:nvCxnSpPr>
      <xdr:spPr>
        <a:xfrm flipH="1">
          <a:off x="10144125" y="104164039"/>
          <a:ext cx="2158092" cy="122464"/>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326571</xdr:colOff>
      <xdr:row>525</xdr:row>
      <xdr:rowOff>68035</xdr:rowOff>
    </xdr:from>
    <xdr:to>
      <xdr:col>10</xdr:col>
      <xdr:colOff>557893</xdr:colOff>
      <xdr:row>526</xdr:row>
      <xdr:rowOff>204106</xdr:rowOff>
    </xdr:to>
    <xdr:cxnSp macro="">
      <xdr:nvCxnSpPr>
        <xdr:cNvPr id="65" name="64 Conector recto de flecha">
          <a:extLst>
            <a:ext uri="{FF2B5EF4-FFF2-40B4-BE49-F238E27FC236}">
              <a16:creationId xmlns:a16="http://schemas.microsoft.com/office/drawing/2014/main" id="{00000000-0008-0000-0300-000041000000}"/>
            </a:ext>
          </a:extLst>
        </xdr:cNvPr>
        <xdr:cNvCxnSpPr/>
      </xdr:nvCxnSpPr>
      <xdr:spPr>
        <a:xfrm>
          <a:off x="10382250" y="107414785"/>
          <a:ext cx="231322" cy="340178"/>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394607</xdr:colOff>
      <xdr:row>391</xdr:row>
      <xdr:rowOff>122464</xdr:rowOff>
    </xdr:from>
    <xdr:to>
      <xdr:col>10</xdr:col>
      <xdr:colOff>911678</xdr:colOff>
      <xdr:row>392</xdr:row>
      <xdr:rowOff>122464</xdr:rowOff>
    </xdr:to>
    <xdr:cxnSp macro="">
      <xdr:nvCxnSpPr>
        <xdr:cNvPr id="66" name="65 Conector recto de flecha">
          <a:extLst>
            <a:ext uri="{FF2B5EF4-FFF2-40B4-BE49-F238E27FC236}">
              <a16:creationId xmlns:a16="http://schemas.microsoft.com/office/drawing/2014/main" id="{00000000-0008-0000-0300-000042000000}"/>
            </a:ext>
          </a:extLst>
        </xdr:cNvPr>
        <xdr:cNvCxnSpPr/>
      </xdr:nvCxnSpPr>
      <xdr:spPr>
        <a:xfrm flipH="1" flipV="1">
          <a:off x="7620000" y="79778678"/>
          <a:ext cx="3347357" cy="204107"/>
        </a:xfrm>
        <a:prstGeom prst="straightConnector1">
          <a:avLst/>
        </a:prstGeom>
        <a:ln w="38100">
          <a:solidFill>
            <a:srgbClr val="FF0000"/>
          </a:solidFill>
          <a:headEnd type="oval" w="lg" len="med"/>
          <a:tailEnd type="arrow" w="lg" len="lg"/>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662889</xdr:colOff>
      <xdr:row>145</xdr:row>
      <xdr:rowOff>99845</xdr:rowOff>
    </xdr:from>
    <xdr:to>
      <xdr:col>16</xdr:col>
      <xdr:colOff>867609</xdr:colOff>
      <xdr:row>157</xdr:row>
      <xdr:rowOff>37727</xdr:rowOff>
    </xdr:to>
    <xdr:pic>
      <xdr:nvPicPr>
        <xdr:cNvPr id="46" name="45 Imagen">
          <a:extLst>
            <a:ext uri="{FF2B5EF4-FFF2-40B4-BE49-F238E27FC236}">
              <a16:creationId xmlns:a16="http://schemas.microsoft.com/office/drawing/2014/main" id="{00000000-0008-0000-0300-00002E000000}"/>
            </a:ext>
          </a:extLst>
        </xdr:cNvPr>
        <xdr:cNvPicPr>
          <a:picLocks noChangeAspect="1"/>
        </xdr:cNvPicPr>
      </xdr:nvPicPr>
      <xdr:blipFill>
        <a:blip xmlns:r="http://schemas.openxmlformats.org/officeDocument/2006/relationships" r:embed="rId25"/>
        <a:stretch>
          <a:fillRect/>
        </a:stretch>
      </xdr:blipFill>
      <xdr:spPr>
        <a:xfrm>
          <a:off x="13920715" y="28925866"/>
          <a:ext cx="3236471" cy="24237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29245</xdr:colOff>
      <xdr:row>340</xdr:row>
      <xdr:rowOff>68239</xdr:rowOff>
    </xdr:from>
    <xdr:to>
      <xdr:col>17</xdr:col>
      <xdr:colOff>619646</xdr:colOff>
      <xdr:row>357</xdr:row>
      <xdr:rowOff>143037</xdr:rowOff>
    </xdr:to>
    <xdr:pic>
      <xdr:nvPicPr>
        <xdr:cNvPr id="85" name="84 Imagen">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6"/>
        <a:stretch>
          <a:fillRect/>
        </a:stretch>
      </xdr:blipFill>
      <xdr:spPr>
        <a:xfrm>
          <a:off x="13287071" y="67770883"/>
          <a:ext cx="4557999" cy="34184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428929</xdr:colOff>
      <xdr:row>371</xdr:row>
      <xdr:rowOff>29245</xdr:rowOff>
    </xdr:from>
    <xdr:to>
      <xdr:col>16</xdr:col>
      <xdr:colOff>902572</xdr:colOff>
      <xdr:row>388</xdr:row>
      <xdr:rowOff>91369</xdr:rowOff>
    </xdr:to>
    <xdr:pic>
      <xdr:nvPicPr>
        <xdr:cNvPr id="86" name="85 Imagen">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7"/>
        <a:stretch>
          <a:fillRect/>
        </a:stretch>
      </xdr:blipFill>
      <xdr:spPr>
        <a:xfrm>
          <a:off x="12643675" y="73892878"/>
          <a:ext cx="4557999" cy="34253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828614</xdr:colOff>
      <xdr:row>465</xdr:row>
      <xdr:rowOff>116981</xdr:rowOff>
    </xdr:from>
    <xdr:to>
      <xdr:col>18</xdr:col>
      <xdr:colOff>459773</xdr:colOff>
      <xdr:row>482</xdr:row>
      <xdr:rowOff>145960</xdr:rowOff>
    </xdr:to>
    <xdr:pic>
      <xdr:nvPicPr>
        <xdr:cNvPr id="87" name="86 Imagen">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8"/>
        <a:stretch>
          <a:fillRect/>
        </a:stretch>
      </xdr:blipFill>
      <xdr:spPr>
        <a:xfrm>
          <a:off x="14086440" y="92824272"/>
          <a:ext cx="4544352" cy="34116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1033330</xdr:colOff>
      <xdr:row>504</xdr:row>
      <xdr:rowOff>165723</xdr:rowOff>
    </xdr:from>
    <xdr:to>
      <xdr:col>19</xdr:col>
      <xdr:colOff>934518</xdr:colOff>
      <xdr:row>522</xdr:row>
      <xdr:rowOff>159606</xdr:rowOff>
    </xdr:to>
    <xdr:pic>
      <xdr:nvPicPr>
        <xdr:cNvPr id="88" name="87 Imagen">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9"/>
        <a:stretch>
          <a:fillRect/>
        </a:stretch>
      </xdr:blipFill>
      <xdr:spPr>
        <a:xfrm>
          <a:off x="15334234" y="100554754"/>
          <a:ext cx="4551175" cy="342532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896854</xdr:colOff>
      <xdr:row>290</xdr:row>
      <xdr:rowOff>136477</xdr:rowOff>
    </xdr:from>
    <xdr:to>
      <xdr:col>17</xdr:col>
      <xdr:colOff>539702</xdr:colOff>
      <xdr:row>308</xdr:row>
      <xdr:rowOff>131330</xdr:rowOff>
    </xdr:to>
    <xdr:pic>
      <xdr:nvPicPr>
        <xdr:cNvPr id="44" name="43 Imagen">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30"/>
        <a:stretch>
          <a:fillRect/>
        </a:stretch>
      </xdr:blipFill>
      <xdr:spPr>
        <a:xfrm>
          <a:off x="13111600" y="57827513"/>
          <a:ext cx="4653526" cy="3514026"/>
        </a:xfrm>
        <a:prstGeom prst="rect">
          <a:avLst/>
        </a:prstGeom>
      </xdr:spPr>
    </xdr:pic>
    <xdr:clientData/>
  </xdr:twoCellAnchor>
  <xdr:twoCellAnchor editAs="oneCell">
    <xdr:from>
      <xdr:col>13</xdr:col>
      <xdr:colOff>516664</xdr:colOff>
      <xdr:row>127</xdr:row>
      <xdr:rowOff>48742</xdr:rowOff>
    </xdr:from>
    <xdr:to>
      <xdr:col>18</xdr:col>
      <xdr:colOff>256997</xdr:colOff>
      <xdr:row>144</xdr:row>
      <xdr:rowOff>56269</xdr:rowOff>
    </xdr:to>
    <xdr:pic>
      <xdr:nvPicPr>
        <xdr:cNvPr id="67" name="66 Imagen">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31"/>
        <a:stretch>
          <a:fillRect/>
        </a:stretch>
      </xdr:blipFill>
      <xdr:spPr>
        <a:xfrm>
          <a:off x="13774490" y="25072886"/>
          <a:ext cx="4653526" cy="350720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887105</xdr:colOff>
      <xdr:row>176</xdr:row>
      <xdr:rowOff>87735</xdr:rowOff>
    </xdr:from>
    <xdr:to>
      <xdr:col>17</xdr:col>
      <xdr:colOff>529953</xdr:colOff>
      <xdr:row>194</xdr:row>
      <xdr:rowOff>27022</xdr:rowOff>
    </xdr:to>
    <xdr:pic>
      <xdr:nvPicPr>
        <xdr:cNvPr id="77" name="76 Imagen">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31"/>
        <a:stretch>
          <a:fillRect/>
        </a:stretch>
      </xdr:blipFill>
      <xdr:spPr>
        <a:xfrm>
          <a:off x="13101851" y="35045501"/>
          <a:ext cx="4653526" cy="350720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467923</xdr:colOff>
      <xdr:row>204</xdr:row>
      <xdr:rowOff>155974</xdr:rowOff>
    </xdr:from>
    <xdr:to>
      <xdr:col>19</xdr:col>
      <xdr:colOff>471462</xdr:colOff>
      <xdr:row>222</xdr:row>
      <xdr:rowOff>92337</xdr:rowOff>
    </xdr:to>
    <xdr:pic>
      <xdr:nvPicPr>
        <xdr:cNvPr id="68" name="67 Imagen">
          <a:extLst>
            <a:ext uri="{FF2B5EF4-FFF2-40B4-BE49-F238E27FC236}">
              <a16:creationId xmlns:a16="http://schemas.microsoft.com/office/drawing/2014/main" id="{00000000-0008-0000-0300-000044000000}"/>
            </a:ext>
          </a:extLst>
        </xdr:cNvPr>
        <xdr:cNvPicPr>
          <a:picLocks noChangeAspect="1"/>
        </xdr:cNvPicPr>
      </xdr:nvPicPr>
      <xdr:blipFill>
        <a:blip xmlns:r="http://schemas.openxmlformats.org/officeDocument/2006/relationships" r:embed="rId32"/>
        <a:stretch>
          <a:fillRect/>
        </a:stretch>
      </xdr:blipFill>
      <xdr:spPr>
        <a:xfrm>
          <a:off x="14768827" y="40719070"/>
          <a:ext cx="4653526" cy="3514026"/>
        </a:xfrm>
        <a:prstGeom prst="rect">
          <a:avLst/>
        </a:prstGeom>
      </xdr:spPr>
    </xdr:pic>
    <xdr:clientData/>
  </xdr:twoCellAnchor>
  <xdr:twoCellAnchor editAs="oneCell">
    <xdr:from>
      <xdr:col>12</xdr:col>
      <xdr:colOff>643396</xdr:colOff>
      <xdr:row>237</xdr:row>
      <xdr:rowOff>107233</xdr:rowOff>
    </xdr:from>
    <xdr:to>
      <xdr:col>17</xdr:col>
      <xdr:colOff>313537</xdr:colOff>
      <xdr:row>255</xdr:row>
      <xdr:rowOff>111830</xdr:rowOff>
    </xdr:to>
    <xdr:pic>
      <xdr:nvPicPr>
        <xdr:cNvPr id="79" name="78 Imagen">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33"/>
        <a:stretch>
          <a:fillRect/>
        </a:stretch>
      </xdr:blipFill>
      <xdr:spPr>
        <a:xfrm>
          <a:off x="12858142" y="47182260"/>
          <a:ext cx="4680819" cy="35822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526414</xdr:colOff>
      <xdr:row>267</xdr:row>
      <xdr:rowOff>126729</xdr:rowOff>
    </xdr:from>
    <xdr:to>
      <xdr:col>17</xdr:col>
      <xdr:colOff>169262</xdr:colOff>
      <xdr:row>285</xdr:row>
      <xdr:rowOff>162522</xdr:rowOff>
    </xdr:to>
    <xdr:pic>
      <xdr:nvPicPr>
        <xdr:cNvPr id="69" name="68 Imagen">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34"/>
        <a:stretch>
          <a:fillRect/>
        </a:stretch>
      </xdr:blipFill>
      <xdr:spPr>
        <a:xfrm>
          <a:off x="12741160" y="53265262"/>
          <a:ext cx="4653526" cy="35549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994337</xdr:colOff>
      <xdr:row>314</xdr:row>
      <xdr:rowOff>175471</xdr:rowOff>
    </xdr:from>
    <xdr:to>
      <xdr:col>17</xdr:col>
      <xdr:colOff>637185</xdr:colOff>
      <xdr:row>332</xdr:row>
      <xdr:rowOff>162521</xdr:rowOff>
    </xdr:to>
    <xdr:pic>
      <xdr:nvPicPr>
        <xdr:cNvPr id="83" name="82 Imagen">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34"/>
        <a:stretch>
          <a:fillRect/>
        </a:stretch>
      </xdr:blipFill>
      <xdr:spPr>
        <a:xfrm>
          <a:off x="13209083" y="62565237"/>
          <a:ext cx="4653526" cy="355496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731131</xdr:colOff>
      <xdr:row>428</xdr:row>
      <xdr:rowOff>58490</xdr:rowOff>
    </xdr:from>
    <xdr:to>
      <xdr:col>17</xdr:col>
      <xdr:colOff>373979</xdr:colOff>
      <xdr:row>446</xdr:row>
      <xdr:rowOff>15323</xdr:rowOff>
    </xdr:to>
    <xdr:pic>
      <xdr:nvPicPr>
        <xdr:cNvPr id="89" name="88 Imagen">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35"/>
        <a:stretch>
          <a:fillRect/>
        </a:stretch>
      </xdr:blipFill>
      <xdr:spPr>
        <a:xfrm>
          <a:off x="12945877" y="85162030"/>
          <a:ext cx="4653526" cy="353449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194967</xdr:colOff>
      <xdr:row>6</xdr:row>
      <xdr:rowOff>33885</xdr:rowOff>
    </xdr:from>
    <xdr:to>
      <xdr:col>13</xdr:col>
      <xdr:colOff>516683</xdr:colOff>
      <xdr:row>26</xdr:row>
      <xdr:rowOff>100558</xdr:rowOff>
    </xdr:to>
    <xdr:pic>
      <xdr:nvPicPr>
        <xdr:cNvPr id="76" name="Imagen 75">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36"/>
        <a:stretch>
          <a:fillRect/>
        </a:stretch>
      </xdr:blipFill>
      <xdr:spPr>
        <a:xfrm>
          <a:off x="8529850" y="1310925"/>
          <a:ext cx="5244659" cy="3966034"/>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907677</xdr:colOff>
      <xdr:row>2</xdr:row>
      <xdr:rowOff>89647</xdr:rowOff>
    </xdr:from>
    <xdr:to>
      <xdr:col>0</xdr:col>
      <xdr:colOff>3227294</xdr:colOff>
      <xdr:row>4</xdr:row>
      <xdr:rowOff>89647</xdr:rowOff>
    </xdr:to>
    <xdr:sp macro="" textlink="">
      <xdr:nvSpPr>
        <xdr:cNvPr id="2" name="8 Rectángulo redondeado">
          <a:extLst>
            <a:ext uri="{FF2B5EF4-FFF2-40B4-BE49-F238E27FC236}">
              <a16:creationId xmlns:a16="http://schemas.microsoft.com/office/drawing/2014/main" id="{00000000-0008-0000-0400-000002000000}"/>
            </a:ext>
          </a:extLst>
        </xdr:cNvPr>
        <xdr:cNvSpPr/>
      </xdr:nvSpPr>
      <xdr:spPr>
        <a:xfrm>
          <a:off x="907677" y="549088"/>
          <a:ext cx="2319617" cy="470647"/>
        </a:xfrm>
        <a:prstGeom prst="roundRect">
          <a:avLst>
            <a:gd name="adj" fmla="val 50000"/>
          </a:avLst>
        </a:prstGeom>
        <a:solidFill>
          <a:srgbClr val="219EBC"/>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2800" b="1">
              <a:solidFill>
                <a:schemeClr val="bg1"/>
              </a:solidFill>
              <a:latin typeface="Arial" panose="020B0604020202020204" pitchFamily="34" charset="0"/>
              <a:cs typeface="Arial" panose="020B0604020202020204" pitchFamily="34" charset="0"/>
            </a:rPr>
            <a:t>Resultados</a:t>
          </a:r>
          <a:endParaRPr lang="en-US"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2734235</xdr:colOff>
      <xdr:row>78</xdr:row>
      <xdr:rowOff>89647</xdr:rowOff>
    </xdr:from>
    <xdr:to>
      <xdr:col>0</xdr:col>
      <xdr:colOff>4605618</xdr:colOff>
      <xdr:row>80</xdr:row>
      <xdr:rowOff>179294</xdr:rowOff>
    </xdr:to>
    <xdr:sp macro="" textlink="">
      <xdr:nvSpPr>
        <xdr:cNvPr id="3" name="8 Rectángulo redondeado">
          <a:extLst>
            <a:ext uri="{FF2B5EF4-FFF2-40B4-BE49-F238E27FC236}">
              <a16:creationId xmlns:a16="http://schemas.microsoft.com/office/drawing/2014/main" id="{00000000-0008-0000-0400-000003000000}"/>
            </a:ext>
          </a:extLst>
        </xdr:cNvPr>
        <xdr:cNvSpPr/>
      </xdr:nvSpPr>
      <xdr:spPr>
        <a:xfrm>
          <a:off x="2734235" y="15206382"/>
          <a:ext cx="1871383" cy="470647"/>
        </a:xfrm>
        <a:prstGeom prst="roundRect">
          <a:avLst>
            <a:gd name="adj" fmla="val 50000"/>
          </a:avLst>
        </a:prstGeom>
        <a:solidFill>
          <a:srgbClr val="219EBC"/>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800" b="1">
              <a:solidFill>
                <a:schemeClr val="bg1"/>
              </a:solidFill>
              <a:latin typeface="Arial" panose="020B0604020202020204" pitchFamily="34" charset="0"/>
              <a:cs typeface="Arial" panose="020B0604020202020204" pitchFamily="34" charset="0"/>
            </a:rPr>
            <a:t>Balance</a:t>
          </a:r>
          <a:endParaRPr lang="en-US" sz="2800">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3832411</xdr:colOff>
      <xdr:row>81</xdr:row>
      <xdr:rowOff>89648</xdr:rowOff>
    </xdr:from>
    <xdr:to>
      <xdr:col>0</xdr:col>
      <xdr:colOff>5345206</xdr:colOff>
      <xdr:row>83</xdr:row>
      <xdr:rowOff>67236</xdr:rowOff>
    </xdr:to>
    <xdr:sp macro="" textlink="">
      <xdr:nvSpPr>
        <xdr:cNvPr id="4" name="8 Rectángulo redondeado">
          <a:extLst>
            <a:ext uri="{FF2B5EF4-FFF2-40B4-BE49-F238E27FC236}">
              <a16:creationId xmlns:a16="http://schemas.microsoft.com/office/drawing/2014/main" id="{00000000-0008-0000-0400-000004000000}"/>
            </a:ext>
          </a:extLst>
        </xdr:cNvPr>
        <xdr:cNvSpPr/>
      </xdr:nvSpPr>
      <xdr:spPr>
        <a:xfrm>
          <a:off x="3832411" y="15777883"/>
          <a:ext cx="1512795" cy="358588"/>
        </a:xfrm>
        <a:prstGeom prst="roundRect">
          <a:avLst>
            <a:gd name="adj" fmla="val 50000"/>
          </a:avLst>
        </a:prstGeom>
        <a:solidFill>
          <a:srgbClr val="FFC000"/>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solidFill>
                <a:sysClr val="windowText" lastClr="000000"/>
              </a:solidFill>
              <a:latin typeface="Arial" panose="020B0604020202020204" pitchFamily="34" charset="0"/>
              <a:cs typeface="Arial" panose="020B0604020202020204" pitchFamily="34" charset="0"/>
            </a:rPr>
            <a:t>Activo</a:t>
          </a:r>
          <a:endParaRPr lang="en-US" sz="2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2218765</xdr:colOff>
      <xdr:row>106</xdr:row>
      <xdr:rowOff>33618</xdr:rowOff>
    </xdr:from>
    <xdr:to>
      <xdr:col>0</xdr:col>
      <xdr:colOff>4941796</xdr:colOff>
      <xdr:row>108</xdr:row>
      <xdr:rowOff>11206</xdr:rowOff>
    </xdr:to>
    <xdr:sp macro="" textlink="">
      <xdr:nvSpPr>
        <xdr:cNvPr id="5" name="8 Rectángulo redondeado">
          <a:extLst>
            <a:ext uri="{FF2B5EF4-FFF2-40B4-BE49-F238E27FC236}">
              <a16:creationId xmlns:a16="http://schemas.microsoft.com/office/drawing/2014/main" id="{00000000-0008-0000-0400-000005000000}"/>
            </a:ext>
          </a:extLst>
        </xdr:cNvPr>
        <xdr:cNvSpPr/>
      </xdr:nvSpPr>
      <xdr:spPr>
        <a:xfrm>
          <a:off x="2218765" y="20484353"/>
          <a:ext cx="2723031" cy="358588"/>
        </a:xfrm>
        <a:prstGeom prst="roundRect">
          <a:avLst>
            <a:gd name="adj" fmla="val 50000"/>
          </a:avLst>
        </a:prstGeom>
        <a:solidFill>
          <a:srgbClr val="FFC000"/>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solidFill>
                <a:sysClr val="windowText" lastClr="000000"/>
              </a:solidFill>
              <a:latin typeface="Arial" panose="020B0604020202020204" pitchFamily="34" charset="0"/>
              <a:cs typeface="Arial" panose="020B0604020202020204" pitchFamily="34" charset="0"/>
            </a:rPr>
            <a:t>Patrimonio Neto</a:t>
          </a:r>
          <a:endParaRPr lang="en-US" sz="2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3260913</xdr:colOff>
      <xdr:row>117</xdr:row>
      <xdr:rowOff>11206</xdr:rowOff>
    </xdr:from>
    <xdr:to>
      <xdr:col>0</xdr:col>
      <xdr:colOff>4773708</xdr:colOff>
      <xdr:row>118</xdr:row>
      <xdr:rowOff>179294</xdr:rowOff>
    </xdr:to>
    <xdr:sp macro="" textlink="">
      <xdr:nvSpPr>
        <xdr:cNvPr id="6" name="8 Rectángulo redondeado">
          <a:extLst>
            <a:ext uri="{FF2B5EF4-FFF2-40B4-BE49-F238E27FC236}">
              <a16:creationId xmlns:a16="http://schemas.microsoft.com/office/drawing/2014/main" id="{00000000-0008-0000-0400-000006000000}"/>
            </a:ext>
          </a:extLst>
        </xdr:cNvPr>
        <xdr:cNvSpPr/>
      </xdr:nvSpPr>
      <xdr:spPr>
        <a:xfrm>
          <a:off x="3260913" y="22557441"/>
          <a:ext cx="1512795" cy="358588"/>
        </a:xfrm>
        <a:prstGeom prst="roundRect">
          <a:avLst>
            <a:gd name="adj" fmla="val 50000"/>
          </a:avLst>
        </a:prstGeom>
        <a:solidFill>
          <a:srgbClr val="FFC000"/>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400" b="1">
              <a:solidFill>
                <a:sysClr val="windowText" lastClr="000000"/>
              </a:solidFill>
              <a:latin typeface="Arial" panose="020B0604020202020204" pitchFamily="34" charset="0"/>
              <a:cs typeface="Arial" panose="020B0604020202020204" pitchFamily="34" charset="0"/>
            </a:rPr>
            <a:t>Pasivo</a:t>
          </a:r>
          <a:endParaRPr lang="en-US" sz="24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0</xdr:col>
      <xdr:colOff>1949825</xdr:colOff>
      <xdr:row>186</xdr:row>
      <xdr:rowOff>145677</xdr:rowOff>
    </xdr:from>
    <xdr:to>
      <xdr:col>0</xdr:col>
      <xdr:colOff>4605619</xdr:colOff>
      <xdr:row>189</xdr:row>
      <xdr:rowOff>44824</xdr:rowOff>
    </xdr:to>
    <xdr:sp macro="" textlink="">
      <xdr:nvSpPr>
        <xdr:cNvPr id="8" name="8 Rectángulo redondeado">
          <a:extLst>
            <a:ext uri="{FF2B5EF4-FFF2-40B4-BE49-F238E27FC236}">
              <a16:creationId xmlns:a16="http://schemas.microsoft.com/office/drawing/2014/main" id="{00000000-0008-0000-0400-000008000000}"/>
            </a:ext>
          </a:extLst>
        </xdr:cNvPr>
        <xdr:cNvSpPr/>
      </xdr:nvSpPr>
      <xdr:spPr>
        <a:xfrm>
          <a:off x="1949825" y="35836412"/>
          <a:ext cx="2655794" cy="470647"/>
        </a:xfrm>
        <a:prstGeom prst="roundRect">
          <a:avLst>
            <a:gd name="adj" fmla="val 50000"/>
          </a:avLst>
        </a:prstGeom>
        <a:solidFill>
          <a:srgbClr val="219EBC"/>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800" b="1">
              <a:solidFill>
                <a:schemeClr val="bg1"/>
              </a:solidFill>
              <a:latin typeface="Arial" panose="020B0604020202020204" pitchFamily="34" charset="0"/>
              <a:cs typeface="Arial" panose="020B0604020202020204" pitchFamily="34" charset="0"/>
            </a:rPr>
            <a:t>Trabajadores</a:t>
          </a:r>
          <a:endParaRPr lang="en-US" sz="28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6</xdr:col>
      <xdr:colOff>174611</xdr:colOff>
      <xdr:row>5</xdr:row>
      <xdr:rowOff>129239</xdr:rowOff>
    </xdr:from>
    <xdr:to>
      <xdr:col>6</xdr:col>
      <xdr:colOff>911989</xdr:colOff>
      <xdr:row>9</xdr:row>
      <xdr:rowOff>99948</xdr:rowOff>
    </xdr:to>
    <xdr:pic>
      <xdr:nvPicPr>
        <xdr:cNvPr id="9" name="8 Imagen" descr="https://pbs.twimg.com/profile_images/2360227367/7urbdbj4p7p5o5t5snmi.jpeg">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01501" y="1323418"/>
          <a:ext cx="737378" cy="73498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539087</xdr:colOff>
      <xdr:row>17</xdr:row>
      <xdr:rowOff>83522</xdr:rowOff>
    </xdr:from>
    <xdr:to>
      <xdr:col>9</xdr:col>
      <xdr:colOff>545911</xdr:colOff>
      <xdr:row>26</xdr:row>
      <xdr:rowOff>177760</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10965977" y="3570525"/>
          <a:ext cx="2934268" cy="181385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9</xdr:col>
      <xdr:colOff>136880</xdr:colOff>
      <xdr:row>20</xdr:row>
      <xdr:rowOff>90746</xdr:rowOff>
    </xdr:from>
    <xdr:to>
      <xdr:col>9</xdr:col>
      <xdr:colOff>426695</xdr:colOff>
      <xdr:row>21</xdr:row>
      <xdr:rowOff>162596</xdr:rowOff>
    </xdr:to>
    <xdr:sp macro="" textlink="">
      <xdr:nvSpPr>
        <xdr:cNvPr id="27" name="64 Elipse">
          <a:extLst>
            <a:ext uri="{FF2B5EF4-FFF2-40B4-BE49-F238E27FC236}">
              <a16:creationId xmlns:a16="http://schemas.microsoft.com/office/drawing/2014/main" id="{00000000-0008-0000-0400-00001B000000}"/>
            </a:ext>
          </a:extLst>
        </xdr:cNvPr>
        <xdr:cNvSpPr/>
      </xdr:nvSpPr>
      <xdr:spPr>
        <a:xfrm>
          <a:off x="13519714" y="4177046"/>
          <a:ext cx="289815" cy="264524"/>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1</a:t>
          </a:r>
          <a:endParaRPr lang="en-US" sz="3200">
            <a:solidFill>
              <a:schemeClr val="tx1"/>
            </a:solidFill>
            <a:latin typeface="Arial Black" panose="020B0A04020102020204" pitchFamily="34" charset="0"/>
          </a:endParaRPr>
        </a:p>
      </xdr:txBody>
    </xdr:sp>
    <xdr:clientData/>
  </xdr:twoCellAnchor>
  <xdr:twoCellAnchor editAs="oneCell">
    <xdr:from>
      <xdr:col>9</xdr:col>
      <xdr:colOff>896822</xdr:colOff>
      <xdr:row>17</xdr:row>
      <xdr:rowOff>54591</xdr:rowOff>
    </xdr:from>
    <xdr:to>
      <xdr:col>12</xdr:col>
      <xdr:colOff>681622</xdr:colOff>
      <xdr:row>28</xdr:row>
      <xdr:rowOff>172144</xdr:rowOff>
    </xdr:to>
    <xdr:pic>
      <xdr:nvPicPr>
        <xdr:cNvPr id="15" name="Imagen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3"/>
        <a:stretch>
          <a:fillRect/>
        </a:stretch>
      </xdr:blipFill>
      <xdr:spPr>
        <a:xfrm>
          <a:off x="14251156" y="3541594"/>
          <a:ext cx="2316460" cy="2219308"/>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11</xdr:col>
      <xdr:colOff>634621</xdr:colOff>
      <xdr:row>23</xdr:row>
      <xdr:rowOff>20472</xdr:rowOff>
    </xdr:from>
    <xdr:to>
      <xdr:col>12</xdr:col>
      <xdr:colOff>150126</xdr:colOff>
      <xdr:row>24</xdr:row>
      <xdr:rowOff>93928</xdr:rowOff>
    </xdr:to>
    <xdr:sp macro="" textlink="">
      <xdr:nvSpPr>
        <xdr:cNvPr id="28" name="64 Elipse">
          <a:extLst>
            <a:ext uri="{FF2B5EF4-FFF2-40B4-BE49-F238E27FC236}">
              <a16:creationId xmlns:a16="http://schemas.microsoft.com/office/drawing/2014/main" id="{00000000-0008-0000-0400-00001C000000}"/>
            </a:ext>
          </a:extLst>
        </xdr:cNvPr>
        <xdr:cNvSpPr/>
      </xdr:nvSpPr>
      <xdr:spPr>
        <a:xfrm>
          <a:off x="15742693" y="4653887"/>
          <a:ext cx="293427" cy="264525"/>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2</a:t>
          </a:r>
          <a:endParaRPr lang="en-US" sz="3200">
            <a:solidFill>
              <a:schemeClr val="tx1"/>
            </a:solidFill>
            <a:latin typeface="Arial Black" panose="020B0A04020102020204" pitchFamily="34" charset="0"/>
          </a:endParaRPr>
        </a:p>
      </xdr:txBody>
    </xdr:sp>
    <xdr:clientData/>
  </xdr:twoCellAnchor>
  <xdr:twoCellAnchor editAs="oneCell">
    <xdr:from>
      <xdr:col>6</xdr:col>
      <xdr:colOff>464022</xdr:colOff>
      <xdr:row>28</xdr:row>
      <xdr:rowOff>167312</xdr:rowOff>
    </xdr:from>
    <xdr:to>
      <xdr:col>10</xdr:col>
      <xdr:colOff>128156</xdr:colOff>
      <xdr:row>34</xdr:row>
      <xdr:rowOff>75699</xdr:rowOff>
    </xdr:to>
    <xdr:pic>
      <xdr:nvPicPr>
        <xdr:cNvPr id="16" name="Imagen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4"/>
        <a:stretch>
          <a:fillRect/>
        </a:stretch>
      </xdr:blipFill>
      <xdr:spPr>
        <a:xfrm>
          <a:off x="10890912" y="5756070"/>
          <a:ext cx="3567393" cy="1054799"/>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354841</xdr:colOff>
      <xdr:row>32</xdr:row>
      <xdr:rowOff>95534</xdr:rowOff>
    </xdr:from>
    <xdr:to>
      <xdr:col>6</xdr:col>
      <xdr:colOff>644656</xdr:colOff>
      <xdr:row>33</xdr:row>
      <xdr:rowOff>167386</xdr:rowOff>
    </xdr:to>
    <xdr:sp macro="" textlink="">
      <xdr:nvSpPr>
        <xdr:cNvPr id="29" name="64 Elipse">
          <a:extLst>
            <a:ext uri="{FF2B5EF4-FFF2-40B4-BE49-F238E27FC236}">
              <a16:creationId xmlns:a16="http://schemas.microsoft.com/office/drawing/2014/main" id="{00000000-0008-0000-0400-00001D000000}"/>
            </a:ext>
          </a:extLst>
        </xdr:cNvPr>
        <xdr:cNvSpPr/>
      </xdr:nvSpPr>
      <xdr:spPr>
        <a:xfrm>
          <a:off x="10781731" y="6448567"/>
          <a:ext cx="289815" cy="262920"/>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3</a:t>
          </a:r>
          <a:endParaRPr lang="en-US" sz="3200">
            <a:solidFill>
              <a:schemeClr val="tx1"/>
            </a:solidFill>
            <a:latin typeface="Arial Black" panose="020B0A04020102020204" pitchFamily="34" charset="0"/>
          </a:endParaRPr>
        </a:p>
      </xdr:txBody>
    </xdr:sp>
    <xdr:clientData/>
  </xdr:twoCellAnchor>
  <xdr:twoCellAnchor editAs="oneCell">
    <xdr:from>
      <xdr:col>6</xdr:col>
      <xdr:colOff>473410</xdr:colOff>
      <xdr:row>35</xdr:row>
      <xdr:rowOff>81887</xdr:rowOff>
    </xdr:from>
    <xdr:to>
      <xdr:col>8</xdr:col>
      <xdr:colOff>736981</xdr:colOff>
      <xdr:row>47</xdr:row>
      <xdr:rowOff>62739</xdr:rowOff>
    </xdr:to>
    <xdr:pic>
      <xdr:nvPicPr>
        <xdr:cNvPr id="17" name="Imagen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5"/>
        <a:stretch>
          <a:fillRect/>
        </a:stretch>
      </xdr:blipFill>
      <xdr:spPr>
        <a:xfrm>
          <a:off x="10900300" y="7008126"/>
          <a:ext cx="2215200" cy="227367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616710</xdr:colOff>
      <xdr:row>39</xdr:row>
      <xdr:rowOff>102359</xdr:rowOff>
    </xdr:from>
    <xdr:to>
      <xdr:col>6</xdr:col>
      <xdr:colOff>909334</xdr:colOff>
      <xdr:row>40</xdr:row>
      <xdr:rowOff>174210</xdr:rowOff>
    </xdr:to>
    <xdr:sp macro="" textlink="">
      <xdr:nvSpPr>
        <xdr:cNvPr id="30" name="64 Elipse">
          <a:extLst>
            <a:ext uri="{FF2B5EF4-FFF2-40B4-BE49-F238E27FC236}">
              <a16:creationId xmlns:a16="http://schemas.microsoft.com/office/drawing/2014/main" id="{00000000-0008-0000-0400-00001E000000}"/>
            </a:ext>
          </a:extLst>
        </xdr:cNvPr>
        <xdr:cNvSpPr/>
      </xdr:nvSpPr>
      <xdr:spPr>
        <a:xfrm>
          <a:off x="11043600" y="7792872"/>
          <a:ext cx="292624" cy="262920"/>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4</a:t>
          </a:r>
          <a:endParaRPr lang="en-US" sz="3200">
            <a:solidFill>
              <a:schemeClr val="tx1"/>
            </a:solidFill>
            <a:latin typeface="Arial Black" panose="020B0A04020102020204" pitchFamily="34" charset="0"/>
          </a:endParaRPr>
        </a:p>
      </xdr:txBody>
    </xdr:sp>
    <xdr:clientData/>
  </xdr:twoCellAnchor>
  <xdr:twoCellAnchor editAs="oneCell">
    <xdr:from>
      <xdr:col>6</xdr:col>
      <xdr:colOff>443552</xdr:colOff>
      <xdr:row>48</xdr:row>
      <xdr:rowOff>53017</xdr:rowOff>
    </xdr:from>
    <xdr:to>
      <xdr:col>9</xdr:col>
      <xdr:colOff>519967</xdr:colOff>
      <xdr:row>58</xdr:row>
      <xdr:rowOff>162677</xdr:rowOff>
    </xdr:to>
    <xdr:pic>
      <xdr:nvPicPr>
        <xdr:cNvPr id="19" name="Imagen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
        <a:stretch>
          <a:fillRect/>
        </a:stretch>
      </xdr:blipFill>
      <xdr:spPr>
        <a:xfrm>
          <a:off x="10870442" y="9463148"/>
          <a:ext cx="3003859" cy="202034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859809</xdr:colOff>
      <xdr:row>50</xdr:row>
      <xdr:rowOff>80312</xdr:rowOff>
    </xdr:from>
    <xdr:to>
      <xdr:col>9</xdr:col>
      <xdr:colOff>176620</xdr:colOff>
      <xdr:row>51</xdr:row>
      <xdr:rowOff>153770</xdr:rowOff>
    </xdr:to>
    <xdr:sp macro="" textlink="">
      <xdr:nvSpPr>
        <xdr:cNvPr id="32" name="64 Elipse">
          <a:extLst>
            <a:ext uri="{FF2B5EF4-FFF2-40B4-BE49-F238E27FC236}">
              <a16:creationId xmlns:a16="http://schemas.microsoft.com/office/drawing/2014/main" id="{00000000-0008-0000-0400-000020000000}"/>
            </a:ext>
          </a:extLst>
        </xdr:cNvPr>
        <xdr:cNvSpPr/>
      </xdr:nvSpPr>
      <xdr:spPr>
        <a:xfrm>
          <a:off x="13238328" y="9872581"/>
          <a:ext cx="292626" cy="264526"/>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6</a:t>
          </a:r>
          <a:endParaRPr lang="en-US" sz="3200">
            <a:solidFill>
              <a:schemeClr val="tx1"/>
            </a:solidFill>
            <a:latin typeface="Arial Black" panose="020B0A04020102020204" pitchFamily="34" charset="0"/>
          </a:endParaRPr>
        </a:p>
      </xdr:txBody>
    </xdr:sp>
    <xdr:clientData/>
  </xdr:twoCellAnchor>
  <xdr:twoCellAnchor>
    <xdr:from>
      <xdr:col>6</xdr:col>
      <xdr:colOff>627797</xdr:colOff>
      <xdr:row>57</xdr:row>
      <xdr:rowOff>155376</xdr:rowOff>
    </xdr:from>
    <xdr:to>
      <xdr:col>8</xdr:col>
      <xdr:colOff>852985</xdr:colOff>
      <xdr:row>58</xdr:row>
      <xdr:rowOff>88710</xdr:rowOff>
    </xdr:to>
    <xdr:sp macro="" textlink="">
      <xdr:nvSpPr>
        <xdr:cNvPr id="34" name="24 Rectángulo">
          <a:extLst>
            <a:ext uri="{FF2B5EF4-FFF2-40B4-BE49-F238E27FC236}">
              <a16:creationId xmlns:a16="http://schemas.microsoft.com/office/drawing/2014/main" id="{00000000-0008-0000-0400-000022000000}"/>
            </a:ext>
          </a:extLst>
        </xdr:cNvPr>
        <xdr:cNvSpPr/>
      </xdr:nvSpPr>
      <xdr:spPr>
        <a:xfrm>
          <a:off x="11054687" y="11285125"/>
          <a:ext cx="2176817" cy="12440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7</xdr:col>
      <xdr:colOff>70802</xdr:colOff>
      <xdr:row>39</xdr:row>
      <xdr:rowOff>150126</xdr:rowOff>
    </xdr:from>
    <xdr:to>
      <xdr:col>8</xdr:col>
      <xdr:colOff>948520</xdr:colOff>
      <xdr:row>40</xdr:row>
      <xdr:rowOff>129654</xdr:rowOff>
    </xdr:to>
    <xdr:sp macro="" textlink="">
      <xdr:nvSpPr>
        <xdr:cNvPr id="35" name="24 Rectángulo">
          <a:extLst>
            <a:ext uri="{FF2B5EF4-FFF2-40B4-BE49-F238E27FC236}">
              <a16:creationId xmlns:a16="http://schemas.microsoft.com/office/drawing/2014/main" id="{00000000-0008-0000-0400-000023000000}"/>
            </a:ext>
          </a:extLst>
        </xdr:cNvPr>
        <xdr:cNvSpPr/>
      </xdr:nvSpPr>
      <xdr:spPr>
        <a:xfrm>
          <a:off x="11473506" y="7840639"/>
          <a:ext cx="1853533" cy="17059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6</xdr:col>
      <xdr:colOff>689214</xdr:colOff>
      <xdr:row>32</xdr:row>
      <xdr:rowOff>119545</xdr:rowOff>
    </xdr:from>
    <xdr:to>
      <xdr:col>8</xdr:col>
      <xdr:colOff>266133</xdr:colOff>
      <xdr:row>33</xdr:row>
      <xdr:rowOff>156951</xdr:rowOff>
    </xdr:to>
    <xdr:sp macro="" textlink="">
      <xdr:nvSpPr>
        <xdr:cNvPr id="36" name="24 Rectángulo">
          <a:extLst>
            <a:ext uri="{FF2B5EF4-FFF2-40B4-BE49-F238E27FC236}">
              <a16:creationId xmlns:a16="http://schemas.microsoft.com/office/drawing/2014/main" id="{00000000-0008-0000-0400-000024000000}"/>
            </a:ext>
          </a:extLst>
        </xdr:cNvPr>
        <xdr:cNvSpPr/>
      </xdr:nvSpPr>
      <xdr:spPr>
        <a:xfrm>
          <a:off x="11116104" y="6472578"/>
          <a:ext cx="1528548" cy="2284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10</xdr:col>
      <xdr:colOff>3</xdr:colOff>
      <xdr:row>26</xdr:row>
      <xdr:rowOff>140017</xdr:rowOff>
    </xdr:from>
    <xdr:to>
      <xdr:col>11</xdr:col>
      <xdr:colOff>750627</xdr:colOff>
      <xdr:row>27</xdr:row>
      <xdr:rowOff>88710</xdr:rowOff>
    </xdr:to>
    <xdr:sp macro="" textlink="">
      <xdr:nvSpPr>
        <xdr:cNvPr id="37" name="24 Rectángulo">
          <a:extLst>
            <a:ext uri="{FF2B5EF4-FFF2-40B4-BE49-F238E27FC236}">
              <a16:creationId xmlns:a16="http://schemas.microsoft.com/office/drawing/2014/main" id="{00000000-0008-0000-0400-000025000000}"/>
            </a:ext>
          </a:extLst>
        </xdr:cNvPr>
        <xdr:cNvSpPr/>
      </xdr:nvSpPr>
      <xdr:spPr>
        <a:xfrm>
          <a:off x="14330152" y="5346638"/>
          <a:ext cx="1528547" cy="1397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9</xdr:col>
      <xdr:colOff>824114</xdr:colOff>
      <xdr:row>48</xdr:row>
      <xdr:rowOff>172077</xdr:rowOff>
    </xdr:from>
    <xdr:to>
      <xdr:col>13</xdr:col>
      <xdr:colOff>664707</xdr:colOff>
      <xdr:row>59</xdr:row>
      <xdr:rowOff>115481</xdr:rowOff>
    </xdr:to>
    <xdr:pic>
      <xdr:nvPicPr>
        <xdr:cNvPr id="38" name="Imagen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7"/>
        <a:stretch>
          <a:fillRect/>
        </a:stretch>
      </xdr:blipFill>
      <xdr:spPr>
        <a:xfrm>
          <a:off x="14183172" y="9489299"/>
          <a:ext cx="3147551" cy="202206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456674</xdr:colOff>
      <xdr:row>53</xdr:row>
      <xdr:rowOff>124835</xdr:rowOff>
    </xdr:from>
    <xdr:to>
      <xdr:col>10</xdr:col>
      <xdr:colOff>749825</xdr:colOff>
      <xdr:row>55</xdr:row>
      <xdr:rowOff>9324</xdr:rowOff>
    </xdr:to>
    <xdr:sp macro="" textlink="">
      <xdr:nvSpPr>
        <xdr:cNvPr id="39" name="64 Elipse">
          <a:extLst>
            <a:ext uri="{FF2B5EF4-FFF2-40B4-BE49-F238E27FC236}">
              <a16:creationId xmlns:a16="http://schemas.microsoft.com/office/drawing/2014/main" id="{00000000-0008-0000-0400-000027000000}"/>
            </a:ext>
          </a:extLst>
        </xdr:cNvPr>
        <xdr:cNvSpPr/>
      </xdr:nvSpPr>
      <xdr:spPr>
        <a:xfrm>
          <a:off x="14792072" y="10386902"/>
          <a:ext cx="293151" cy="262427"/>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7</a:t>
          </a:r>
          <a:endParaRPr lang="en-US" sz="3200">
            <a:solidFill>
              <a:schemeClr val="tx1"/>
            </a:solidFill>
            <a:latin typeface="Arial Black" panose="020B0A04020102020204" pitchFamily="34" charset="0"/>
          </a:endParaRPr>
        </a:p>
      </xdr:txBody>
    </xdr:sp>
    <xdr:clientData/>
  </xdr:twoCellAnchor>
  <xdr:twoCellAnchor>
    <xdr:from>
      <xdr:col>12</xdr:col>
      <xdr:colOff>614149</xdr:colOff>
      <xdr:row>52</xdr:row>
      <xdr:rowOff>88711</xdr:rowOff>
    </xdr:from>
    <xdr:to>
      <xdr:col>13</xdr:col>
      <xdr:colOff>666116</xdr:colOff>
      <xdr:row>53</xdr:row>
      <xdr:rowOff>162722</xdr:rowOff>
    </xdr:to>
    <xdr:sp macro="" textlink="">
      <xdr:nvSpPr>
        <xdr:cNvPr id="40" name="24 Rectángulo">
          <a:extLst>
            <a:ext uri="{FF2B5EF4-FFF2-40B4-BE49-F238E27FC236}">
              <a16:creationId xmlns:a16="http://schemas.microsoft.com/office/drawing/2014/main" id="{00000000-0008-0000-0400-000028000000}"/>
            </a:ext>
          </a:extLst>
        </xdr:cNvPr>
        <xdr:cNvSpPr/>
      </xdr:nvSpPr>
      <xdr:spPr>
        <a:xfrm>
          <a:off x="16503293" y="10161809"/>
          <a:ext cx="828839" cy="26298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6</xdr:col>
      <xdr:colOff>650277</xdr:colOff>
      <xdr:row>20</xdr:row>
      <xdr:rowOff>104293</xdr:rowOff>
    </xdr:from>
    <xdr:to>
      <xdr:col>9</xdr:col>
      <xdr:colOff>56196</xdr:colOff>
      <xdr:row>21</xdr:row>
      <xdr:rowOff>168591</xdr:rowOff>
    </xdr:to>
    <xdr:sp macro="" textlink="">
      <xdr:nvSpPr>
        <xdr:cNvPr id="41" name="24 Rectángulo">
          <a:extLst>
            <a:ext uri="{FF2B5EF4-FFF2-40B4-BE49-F238E27FC236}">
              <a16:creationId xmlns:a16="http://schemas.microsoft.com/office/drawing/2014/main" id="{00000000-0008-0000-0400-000029000000}"/>
            </a:ext>
          </a:extLst>
        </xdr:cNvPr>
        <xdr:cNvSpPr/>
      </xdr:nvSpPr>
      <xdr:spPr>
        <a:xfrm>
          <a:off x="11094829" y="4190593"/>
          <a:ext cx="2344201" cy="25697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editAs="oneCell">
    <xdr:from>
      <xdr:col>9</xdr:col>
      <xdr:colOff>610135</xdr:colOff>
      <xdr:row>36</xdr:row>
      <xdr:rowOff>153182</xdr:rowOff>
    </xdr:from>
    <xdr:to>
      <xdr:col>13</xdr:col>
      <xdr:colOff>741625</xdr:colOff>
      <xdr:row>44</xdr:row>
      <xdr:rowOff>1</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a:stretch>
          <a:fillRect/>
        </a:stretch>
      </xdr:blipFill>
      <xdr:spPr>
        <a:xfrm>
          <a:off x="13992969" y="7322270"/>
          <a:ext cx="3447094" cy="138821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10</xdr:col>
      <xdr:colOff>72253</xdr:colOff>
      <xdr:row>39</xdr:row>
      <xdr:rowOff>72252</xdr:rowOff>
    </xdr:from>
    <xdr:to>
      <xdr:col>10</xdr:col>
      <xdr:colOff>364879</xdr:colOff>
      <xdr:row>40</xdr:row>
      <xdr:rowOff>145709</xdr:rowOff>
    </xdr:to>
    <xdr:sp macro="" textlink="">
      <xdr:nvSpPr>
        <xdr:cNvPr id="42" name="64 Elipse">
          <a:extLst>
            <a:ext uri="{FF2B5EF4-FFF2-40B4-BE49-F238E27FC236}">
              <a16:creationId xmlns:a16="http://schemas.microsoft.com/office/drawing/2014/main" id="{00000000-0008-0000-0400-00002A000000}"/>
            </a:ext>
          </a:extLst>
        </xdr:cNvPr>
        <xdr:cNvSpPr/>
      </xdr:nvSpPr>
      <xdr:spPr>
        <a:xfrm>
          <a:off x="14434514" y="7819364"/>
          <a:ext cx="292626" cy="266131"/>
        </a:xfrm>
        <a:prstGeom prst="ellipse">
          <a:avLst/>
        </a:prstGeom>
        <a:solidFill>
          <a:srgbClr val="FFC000"/>
        </a:solidFill>
        <a:ln w="50800">
          <a:solidFill>
            <a:srgbClr val="FF0000"/>
          </a:solidFill>
        </a:ln>
      </xdr:spPr>
      <xdr:style>
        <a:lnRef idx="0">
          <a:schemeClr val="accent2"/>
        </a:lnRef>
        <a:fillRef idx="3">
          <a:schemeClr val="accent2"/>
        </a:fillRef>
        <a:effectRef idx="3">
          <a:schemeClr val="accent2"/>
        </a:effectRef>
        <a:fontRef idx="minor">
          <a:schemeClr val="lt1"/>
        </a:fontRef>
      </xdr:style>
      <xdr:txBody>
        <a:bodyPr wrap="square" lIns="0" tIns="0" rIns="0" bIns="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2000">
              <a:solidFill>
                <a:schemeClr val="tx1"/>
              </a:solidFill>
              <a:latin typeface="Arial Black" panose="020B0A04020102020204" pitchFamily="34" charset="0"/>
            </a:rPr>
            <a:t>5</a:t>
          </a:r>
          <a:endParaRPr lang="en-US" sz="3200">
            <a:solidFill>
              <a:schemeClr val="tx1"/>
            </a:solidFill>
            <a:latin typeface="Arial Black" panose="020B0A04020102020204" pitchFamily="34" charset="0"/>
          </a:endParaRPr>
        </a:p>
      </xdr:txBody>
    </xdr:sp>
    <xdr:clientData/>
  </xdr:twoCellAnchor>
  <xdr:twoCellAnchor>
    <xdr:from>
      <xdr:col>12</xdr:col>
      <xdr:colOff>249271</xdr:colOff>
      <xdr:row>39</xdr:row>
      <xdr:rowOff>65797</xdr:rowOff>
    </xdr:from>
    <xdr:to>
      <xdr:col>13</xdr:col>
      <xdr:colOff>639036</xdr:colOff>
      <xdr:row>40</xdr:row>
      <xdr:rowOff>99917</xdr:rowOff>
    </xdr:to>
    <xdr:sp macro="" textlink="">
      <xdr:nvSpPr>
        <xdr:cNvPr id="43" name="24 Rectángulo">
          <a:extLst>
            <a:ext uri="{FF2B5EF4-FFF2-40B4-BE49-F238E27FC236}">
              <a16:creationId xmlns:a16="http://schemas.microsoft.com/office/drawing/2014/main" id="{00000000-0008-0000-0400-00002B000000}"/>
            </a:ext>
          </a:extLst>
        </xdr:cNvPr>
        <xdr:cNvSpPr/>
      </xdr:nvSpPr>
      <xdr:spPr>
        <a:xfrm>
          <a:off x="16168983" y="7812909"/>
          <a:ext cx="1168491" cy="22679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ES"/>
        </a:p>
      </xdr:txBody>
    </xdr:sp>
    <xdr:clientData/>
  </xdr:twoCellAnchor>
  <xdr:twoCellAnchor>
    <xdr:from>
      <xdr:col>0</xdr:col>
      <xdr:colOff>4654826</xdr:colOff>
      <xdr:row>178</xdr:row>
      <xdr:rowOff>91108</xdr:rowOff>
    </xdr:from>
    <xdr:to>
      <xdr:col>1</xdr:col>
      <xdr:colOff>687457</xdr:colOff>
      <xdr:row>179</xdr:row>
      <xdr:rowOff>189038</xdr:rowOff>
    </xdr:to>
    <xdr:sp macro="" textlink="">
      <xdr:nvSpPr>
        <xdr:cNvPr id="33" name="8 Rectángulo redondeado">
          <a:extLst>
            <a:ext uri="{FF2B5EF4-FFF2-40B4-BE49-F238E27FC236}">
              <a16:creationId xmlns:a16="http://schemas.microsoft.com/office/drawing/2014/main" id="{00000000-0008-0000-0400-000021000000}"/>
            </a:ext>
          </a:extLst>
        </xdr:cNvPr>
        <xdr:cNvSpPr/>
      </xdr:nvSpPr>
      <xdr:spPr>
        <a:xfrm>
          <a:off x="4654826" y="34240304"/>
          <a:ext cx="1466022" cy="288430"/>
        </a:xfrm>
        <a:prstGeom prst="roundRect">
          <a:avLst>
            <a:gd name="adj" fmla="val 50000"/>
          </a:avLst>
        </a:prstGeom>
        <a:solidFill>
          <a:schemeClr val="accent2"/>
        </a:solidFill>
        <a:ln w="9525">
          <a:solidFill>
            <a:schemeClr val="bg1"/>
          </a:solidFill>
          <a:miter lim="800000"/>
          <a:headEnd/>
          <a:tailEnd/>
        </a:ln>
        <a:effectLst>
          <a:outerShdw blurRad="50800" dist="38100" dir="2700000" algn="tl" rotWithShape="0">
            <a:prstClr val="black">
              <a:alpha val="40000"/>
            </a:prstClr>
          </a:outerShdw>
        </a:effectLst>
        <a:scene3d>
          <a:camera prst="orthographicFront">
            <a:rot lat="0" lon="0" rev="300000"/>
          </a:camera>
          <a:lightRig rig="threePt" dir="t"/>
        </a:scene3d>
      </xdr:spPr>
      <xdr:txBody>
        <a:bodyPr wrap="square"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050" b="1">
              <a:solidFill>
                <a:schemeClr val="bg1"/>
              </a:solidFill>
              <a:latin typeface="Arial" panose="020B0604020202020204" pitchFamily="34" charset="0"/>
              <a:cs typeface="Arial" panose="020B0604020202020204" pitchFamily="34" charset="0"/>
            </a:rPr>
            <a:t>Pagos y cobros</a:t>
          </a:r>
          <a:endParaRPr lang="en-US" sz="105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9</xdr:col>
      <xdr:colOff>778565</xdr:colOff>
      <xdr:row>2</xdr:row>
      <xdr:rowOff>49696</xdr:rowOff>
    </xdr:from>
    <xdr:to>
      <xdr:col>13</xdr:col>
      <xdr:colOff>731782</xdr:colOff>
      <xdr:row>10</xdr:row>
      <xdr:rowOff>55281</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stretch>
          <a:fillRect/>
        </a:stretch>
      </xdr:blipFill>
      <xdr:spPr>
        <a:xfrm>
          <a:off x="13898217" y="505239"/>
          <a:ext cx="3200000" cy="1695238"/>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bde.es/bde/es/areas/cenbal/" TargetMode="External"/><Relationship Id="rId1" Type="http://schemas.openxmlformats.org/officeDocument/2006/relationships/hyperlink" Target="http://www.alt-codes.net/"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app.bde.es/asc_web/consulta.html" TargetMode="External"/><Relationship Id="rId2" Type="http://schemas.openxmlformats.org/officeDocument/2006/relationships/hyperlink" Target="http://www.bde.es/bde/es/areas/cenbal/" TargetMode="External"/><Relationship Id="rId1" Type="http://schemas.openxmlformats.org/officeDocument/2006/relationships/hyperlink" Target="http://www.alt-codes.ne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app.bde.es/asc_web/consulta.html" TargetMode="External"/><Relationship Id="rId2" Type="http://schemas.openxmlformats.org/officeDocument/2006/relationships/hyperlink" Target="http://www.ine.es/daco/daco42/clasificaciones/cnae09/estructura.pdf" TargetMode="External"/><Relationship Id="rId1" Type="http://schemas.openxmlformats.org/officeDocument/2006/relationships/hyperlink" Target="http://www.alt-codes.net/"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app.bde.es/asc_web/consulta.html" TargetMode="External"/><Relationship Id="rId2" Type="http://schemas.openxmlformats.org/officeDocument/2006/relationships/hyperlink" Target="http://www.ine.es/daco/daco42/clasificaciones/cnae09/estructura.pdf" TargetMode="External"/><Relationship Id="rId1" Type="http://schemas.openxmlformats.org/officeDocument/2006/relationships/hyperlink" Target="http://www.alt-codes.ne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s://app.bde.es/asc_web/consulta.html" TargetMode="External"/><Relationship Id="rId7" Type="http://schemas.openxmlformats.org/officeDocument/2006/relationships/printerSettings" Target="../printerSettings/printerSettings5.bin"/><Relationship Id="rId2" Type="http://schemas.openxmlformats.org/officeDocument/2006/relationships/hyperlink" Target="http://ciberconta.unizar.es/ifinanzas/docs/otros/centralbalances.xls" TargetMode="External"/><Relationship Id="rId1" Type="http://schemas.openxmlformats.org/officeDocument/2006/relationships/hyperlink" Target="http://ciberconta.unizar.es/ifinanzas/docs/otros/centralbalances.xls" TargetMode="External"/><Relationship Id="rId6" Type="http://schemas.openxmlformats.org/officeDocument/2006/relationships/hyperlink" Target="https://www.antolinamonegris.com/" TargetMode="External"/><Relationship Id="rId5" Type="http://schemas.openxmlformats.org/officeDocument/2006/relationships/hyperlink" Target="https://www.modatena.com/" TargetMode="External"/><Relationship Id="rId4" Type="http://schemas.openxmlformats.org/officeDocument/2006/relationships/hyperlink" Target="http://www.bde.es/bde/es/areas/cenba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165"/>
  <sheetViews>
    <sheetView tabSelected="1" zoomScaleNormal="100" zoomScalePageLayoutView="85" workbookViewId="0">
      <selection activeCell="B1" sqref="B1"/>
    </sheetView>
  </sheetViews>
  <sheetFormatPr baseColWidth="10" defaultColWidth="11.42578125" defaultRowHeight="15.75" x14ac:dyDescent="0.25"/>
  <cols>
    <col min="1" max="1" width="1.5703125" style="40" customWidth="1"/>
    <col min="2" max="2" width="2.5703125" style="1" customWidth="1"/>
    <col min="3" max="3" width="47.140625" style="3" customWidth="1"/>
    <col min="4" max="4" width="15.5703125" style="4" customWidth="1"/>
    <col min="5" max="6" width="13.5703125" style="40" customWidth="1"/>
    <col min="7" max="8" width="13.85546875" style="40" customWidth="1"/>
    <col min="9" max="9" width="14.85546875" style="40" customWidth="1"/>
    <col min="10" max="10" width="13.5703125" style="40" customWidth="1"/>
    <col min="11" max="11" width="14.42578125" style="40" customWidth="1"/>
    <col min="12" max="12" width="13.85546875" style="40" customWidth="1"/>
    <col min="13" max="15" width="15.42578125" style="40" bestFit="1" customWidth="1"/>
    <col min="16" max="16" width="13.85546875" style="40" bestFit="1" customWidth="1"/>
    <col min="17" max="17" width="13.5703125" style="40" bestFit="1" customWidth="1"/>
    <col min="18" max="18" width="13.85546875" style="40" customWidth="1"/>
    <col min="19" max="19" width="11.42578125" style="40"/>
    <col min="20" max="20" width="15.42578125" style="40" bestFit="1" customWidth="1"/>
    <col min="21" max="21" width="11" style="40" bestFit="1" customWidth="1"/>
    <col min="22" max="22" width="13.85546875" style="40" bestFit="1" customWidth="1"/>
    <col min="23" max="23" width="12.140625" style="40" bestFit="1" customWidth="1"/>
    <col min="24" max="24" width="7.42578125" style="40" bestFit="1" customWidth="1"/>
    <col min="25" max="25" width="13" style="40" bestFit="1" customWidth="1"/>
    <col min="26" max="27" width="11.140625" style="40" bestFit="1" customWidth="1"/>
    <col min="28" max="28" width="11.5703125" style="40" bestFit="1" customWidth="1"/>
    <col min="29" max="29" width="8.5703125" style="40" bestFit="1" customWidth="1"/>
    <col min="30" max="30" width="11" style="40" bestFit="1" customWidth="1"/>
    <col min="31" max="31" width="11.5703125" style="40" bestFit="1" customWidth="1"/>
    <col min="32" max="16384" width="11.42578125" style="40"/>
  </cols>
  <sheetData>
    <row r="1" spans="2:16" ht="16.5" thickBot="1" x14ac:dyDescent="0.3">
      <c r="E1" s="452" t="s">
        <v>545</v>
      </c>
      <c r="F1" s="453" t="s">
        <v>546</v>
      </c>
    </row>
    <row r="2" spans="2:16" ht="19.5" customHeight="1" thickBot="1" x14ac:dyDescent="0.3">
      <c r="C2" s="183" t="s">
        <v>503</v>
      </c>
      <c r="E2" s="454"/>
      <c r="F2" s="454"/>
    </row>
    <row r="3" spans="2:16" ht="18.75" customHeight="1" thickBot="1" x14ac:dyDescent="0.3"/>
    <row r="4" spans="2:16" s="156" customFormat="1" x14ac:dyDescent="0.25">
      <c r="B4" s="152" t="s">
        <v>352</v>
      </c>
      <c r="C4" s="153"/>
      <c r="D4" s="154"/>
      <c r="E4" s="154"/>
      <c r="F4" s="154"/>
      <c r="G4" s="154"/>
      <c r="H4" s="154"/>
      <c r="I4" s="154"/>
      <c r="J4" s="154"/>
      <c r="K4" s="154"/>
      <c r="L4" s="154"/>
      <c r="M4" s="154"/>
      <c r="N4" s="154"/>
      <c r="O4" s="154"/>
      <c r="P4" s="155"/>
    </row>
    <row r="5" spans="2:16" s="156" customFormat="1" ht="15" x14ac:dyDescent="0.2">
      <c r="B5" s="157" t="s">
        <v>355</v>
      </c>
      <c r="C5" s="158"/>
      <c r="D5" s="158"/>
      <c r="E5" s="158"/>
      <c r="F5" s="158"/>
      <c r="G5" s="158"/>
      <c r="H5" s="158"/>
      <c r="I5" s="158"/>
      <c r="J5" s="158"/>
      <c r="K5" s="158"/>
      <c r="L5" s="158"/>
      <c r="M5" s="158"/>
      <c r="N5" s="158"/>
      <c r="O5" s="158"/>
      <c r="P5" s="159"/>
    </row>
    <row r="6" spans="2:16" s="156" customFormat="1" ht="15" x14ac:dyDescent="0.2">
      <c r="B6" s="157" t="s">
        <v>363</v>
      </c>
      <c r="C6" s="158"/>
      <c r="D6" s="158"/>
      <c r="E6" s="158"/>
      <c r="F6" s="158"/>
      <c r="G6" s="158"/>
      <c r="H6" s="158"/>
      <c r="I6" s="158"/>
      <c r="J6" s="158"/>
      <c r="K6" s="158"/>
      <c r="L6" s="158"/>
      <c r="M6" s="158"/>
      <c r="N6" s="158"/>
      <c r="O6" s="158"/>
      <c r="P6" s="159"/>
    </row>
    <row r="7" spans="2:16" s="156" customFormat="1" ht="15" x14ac:dyDescent="0.2">
      <c r="B7" s="157" t="s">
        <v>356</v>
      </c>
      <c r="C7" s="158"/>
      <c r="D7" s="158"/>
      <c r="E7" s="158"/>
      <c r="F7" s="158"/>
      <c r="G7" s="158"/>
      <c r="H7" s="158"/>
      <c r="I7" s="158"/>
      <c r="J7" s="158"/>
      <c r="K7" s="158"/>
      <c r="L7" s="158"/>
      <c r="M7" s="158"/>
      <c r="N7" s="158"/>
      <c r="O7" s="158"/>
      <c r="P7" s="159"/>
    </row>
    <row r="8" spans="2:16" s="156" customFormat="1" ht="15" customHeight="1" x14ac:dyDescent="0.25">
      <c r="B8" s="157" t="s">
        <v>469</v>
      </c>
      <c r="C8" s="158"/>
      <c r="D8" s="158"/>
      <c r="E8" s="158"/>
      <c r="F8" s="158"/>
      <c r="G8" s="158"/>
      <c r="H8" s="158"/>
      <c r="I8" s="158"/>
      <c r="J8" s="158"/>
      <c r="K8" s="158"/>
      <c r="L8" s="158"/>
      <c r="M8" s="158"/>
      <c r="N8" s="158"/>
      <c r="O8" s="158"/>
      <c r="P8" s="159"/>
    </row>
    <row r="9" spans="2:16" s="156" customFormat="1" ht="15.75" customHeight="1" thickBot="1" x14ac:dyDescent="0.25">
      <c r="B9" s="160"/>
      <c r="C9" s="161"/>
      <c r="D9" s="161"/>
      <c r="E9" s="161"/>
      <c r="F9" s="161"/>
      <c r="G9" s="161"/>
      <c r="H9" s="161"/>
      <c r="I9" s="161"/>
      <c r="J9" s="161"/>
      <c r="K9" s="161"/>
      <c r="L9" s="161"/>
      <c r="M9" s="161"/>
      <c r="N9" s="161"/>
      <c r="O9" s="161"/>
      <c r="P9" s="162"/>
    </row>
    <row r="10" spans="2:16" s="156" customFormat="1" ht="15.75" customHeight="1" thickBot="1" x14ac:dyDescent="0.25"/>
    <row r="11" spans="2:16" s="156" customFormat="1" x14ac:dyDescent="0.25">
      <c r="B11" s="152" t="s">
        <v>353</v>
      </c>
      <c r="C11" s="154"/>
      <c r="D11" s="154"/>
      <c r="E11" s="154"/>
      <c r="F11" s="154"/>
      <c r="G11" s="154"/>
      <c r="H11" s="154"/>
      <c r="I11" s="154"/>
      <c r="J11" s="154"/>
      <c r="K11" s="154"/>
      <c r="L11" s="154"/>
      <c r="M11" s="154"/>
      <c r="N11" s="154"/>
      <c r="O11" s="154"/>
      <c r="P11" s="155"/>
    </row>
    <row r="12" spans="2:16" s="156" customFormat="1" ht="15" customHeight="1" x14ac:dyDescent="0.25">
      <c r="B12" s="157" t="s">
        <v>518</v>
      </c>
      <c r="C12" s="158"/>
      <c r="D12" s="158"/>
      <c r="E12" s="158"/>
      <c r="F12" s="158"/>
      <c r="G12" s="158"/>
      <c r="H12" s="158"/>
      <c r="I12" s="158"/>
      <c r="J12" s="158"/>
      <c r="K12" s="158"/>
      <c r="L12" s="158"/>
      <c r="M12" s="158"/>
      <c r="N12" s="158"/>
      <c r="O12" s="158"/>
      <c r="P12" s="159"/>
    </row>
    <row r="13" spans="2:16" s="156" customFormat="1" ht="15" customHeight="1" x14ac:dyDescent="0.2">
      <c r="B13" s="157" t="s">
        <v>361</v>
      </c>
      <c r="C13" s="158"/>
      <c r="D13" s="158"/>
      <c r="E13" s="158"/>
      <c r="F13" s="158"/>
      <c r="G13" s="158"/>
      <c r="H13" s="158"/>
      <c r="I13" s="158"/>
      <c r="J13" s="158"/>
      <c r="K13" s="158"/>
      <c r="L13" s="158"/>
      <c r="M13" s="158"/>
      <c r="N13" s="158"/>
      <c r="O13" s="158"/>
      <c r="P13" s="159"/>
    </row>
    <row r="14" spans="2:16" s="156" customFormat="1" ht="15" customHeight="1" x14ac:dyDescent="0.2">
      <c r="B14" s="157" t="s">
        <v>421</v>
      </c>
      <c r="C14" s="158"/>
      <c r="D14" s="158"/>
      <c r="E14" s="158"/>
      <c r="F14" s="158"/>
      <c r="G14" s="158"/>
      <c r="H14" s="158"/>
      <c r="I14" s="158"/>
      <c r="J14" s="158"/>
      <c r="K14" s="158"/>
      <c r="L14" s="158"/>
      <c r="M14" s="158"/>
      <c r="N14" s="158"/>
      <c r="O14" s="158"/>
      <c r="P14" s="159"/>
    </row>
    <row r="15" spans="2:16" s="156" customFormat="1" ht="15" customHeight="1" x14ac:dyDescent="0.25">
      <c r="B15" s="157" t="s">
        <v>519</v>
      </c>
      <c r="C15" s="158"/>
      <c r="D15" s="158"/>
      <c r="E15" s="158"/>
      <c r="F15" s="158"/>
      <c r="G15" s="158"/>
      <c r="H15" s="158"/>
      <c r="I15" s="158"/>
      <c r="J15" s="158"/>
      <c r="K15" s="158"/>
      <c r="L15" s="158"/>
      <c r="M15" s="158"/>
      <c r="N15" s="158"/>
      <c r="O15" s="158"/>
      <c r="P15" s="159"/>
    </row>
    <row r="16" spans="2:16" s="156" customFormat="1" x14ac:dyDescent="0.25">
      <c r="B16" s="157" t="s">
        <v>520</v>
      </c>
      <c r="C16" s="158"/>
      <c r="D16" s="158"/>
      <c r="E16" s="158"/>
      <c r="F16" s="158"/>
      <c r="G16" s="158"/>
      <c r="H16" s="158"/>
      <c r="I16" s="158"/>
      <c r="J16" s="158"/>
      <c r="K16" s="158"/>
      <c r="L16" s="158"/>
      <c r="M16" s="158"/>
      <c r="N16" s="158"/>
      <c r="O16" s="158"/>
      <c r="P16" s="159"/>
    </row>
    <row r="17" spans="2:19" s="156" customFormat="1" thickBot="1" x14ac:dyDescent="0.25">
      <c r="B17" s="160"/>
      <c r="C17" s="161"/>
      <c r="D17" s="161"/>
      <c r="E17" s="161"/>
      <c r="F17" s="161"/>
      <c r="G17" s="161"/>
      <c r="H17" s="161"/>
      <c r="I17" s="161"/>
      <c r="J17" s="161"/>
      <c r="K17" s="161"/>
      <c r="L17" s="161"/>
      <c r="M17" s="161"/>
      <c r="N17" s="161"/>
      <c r="O17" s="161"/>
      <c r="P17" s="162"/>
    </row>
    <row r="18" spans="2:19" s="156" customFormat="1" thickBot="1" x14ac:dyDescent="0.25"/>
    <row r="19" spans="2:19" ht="21.75" thickBot="1" x14ac:dyDescent="0.4">
      <c r="B19" s="50" t="s">
        <v>476</v>
      </c>
      <c r="C19" s="22"/>
      <c r="D19" s="9"/>
      <c r="E19" s="9"/>
      <c r="F19" s="9"/>
      <c r="G19" s="9"/>
      <c r="H19" s="9"/>
      <c r="I19" s="9"/>
      <c r="J19" s="9"/>
      <c r="K19" s="9"/>
      <c r="L19" s="9"/>
      <c r="M19" s="9"/>
      <c r="N19" s="9"/>
      <c r="O19" s="9"/>
      <c r="P19" s="9"/>
      <c r="Q19" s="9"/>
      <c r="R19" s="10"/>
    </row>
    <row r="20" spans="2:19" x14ac:dyDescent="0.25">
      <c r="B20" s="359"/>
      <c r="C20" s="11"/>
      <c r="D20" s="12"/>
      <c r="E20" s="357" t="s">
        <v>523</v>
      </c>
      <c r="F20" s="476" t="s">
        <v>521</v>
      </c>
      <c r="G20" s="476"/>
      <c r="H20" s="476"/>
      <c r="I20" s="476"/>
      <c r="J20" s="31"/>
      <c r="K20" s="31"/>
      <c r="L20" s="31"/>
      <c r="M20" s="31"/>
      <c r="N20" s="31"/>
      <c r="O20" s="31"/>
      <c r="P20" s="31"/>
      <c r="Q20" s="31"/>
      <c r="R20" s="30"/>
    </row>
    <row r="21" spans="2:19" s="156" customFormat="1" x14ac:dyDescent="0.25">
      <c r="B21" s="359"/>
      <c r="C21" s="419"/>
      <c r="D21" s="31"/>
      <c r="E21" s="357"/>
      <c r="F21" s="449" t="s">
        <v>539</v>
      </c>
      <c r="G21" s="31"/>
      <c r="H21" s="31"/>
      <c r="I21" s="31"/>
      <c r="J21" s="31"/>
      <c r="K21" s="31"/>
      <c r="L21" s="31"/>
      <c r="M21" s="31"/>
      <c r="N21" s="31"/>
      <c r="O21" s="31"/>
      <c r="P21" s="31"/>
      <c r="Q21" s="31"/>
      <c r="R21" s="30"/>
    </row>
    <row r="22" spans="2:19" s="360" customFormat="1" ht="22.7" customHeight="1" x14ac:dyDescent="0.25">
      <c r="B22" s="361" t="s">
        <v>477</v>
      </c>
      <c r="C22" s="362"/>
      <c r="D22" s="363"/>
      <c r="E22" s="363"/>
      <c r="F22" s="363"/>
      <c r="G22" s="363"/>
      <c r="H22" s="363"/>
      <c r="I22" s="363"/>
      <c r="J22" s="363"/>
      <c r="K22" s="363"/>
      <c r="L22" s="363"/>
      <c r="M22" s="363"/>
      <c r="N22" s="363"/>
      <c r="O22" s="363"/>
      <c r="P22" s="363"/>
      <c r="Q22" s="363"/>
      <c r="R22" s="364"/>
    </row>
    <row r="23" spans="2:19" s="156" customFormat="1" x14ac:dyDescent="0.25">
      <c r="B23" s="359" t="s">
        <v>502</v>
      </c>
      <c r="C23" s="358"/>
      <c r="D23" s="31"/>
      <c r="E23" s="31"/>
      <c r="F23" s="31"/>
      <c r="G23" s="31"/>
      <c r="H23" s="31"/>
      <c r="I23" s="31"/>
      <c r="J23" s="31"/>
      <c r="K23" s="31"/>
      <c r="L23" s="31"/>
      <c r="M23" s="31"/>
      <c r="N23" s="31"/>
      <c r="O23" s="31"/>
      <c r="P23" s="31"/>
      <c r="Q23" s="31"/>
      <c r="R23" s="30"/>
      <c r="S23" s="40"/>
    </row>
    <row r="24" spans="2:19" s="156" customFormat="1" x14ac:dyDescent="0.25">
      <c r="B24" s="359" t="s">
        <v>398</v>
      </c>
      <c r="C24" s="358"/>
      <c r="D24" s="31"/>
      <c r="E24" s="31"/>
      <c r="F24" s="31"/>
      <c r="G24" s="31"/>
      <c r="H24" s="31"/>
      <c r="I24" s="31"/>
      <c r="J24" s="31"/>
      <c r="K24" s="31"/>
      <c r="L24" s="31"/>
      <c r="M24" s="31"/>
      <c r="N24" s="31"/>
      <c r="O24" s="31"/>
      <c r="P24" s="31"/>
      <c r="Q24" s="31"/>
      <c r="R24" s="30"/>
    </row>
    <row r="25" spans="2:19" ht="16.5" thickBot="1" x14ac:dyDescent="0.3">
      <c r="B25" s="45"/>
      <c r="C25" s="15"/>
      <c r="D25" s="16"/>
      <c r="E25" s="17"/>
      <c r="F25" s="17"/>
      <c r="G25" s="17"/>
      <c r="H25" s="17"/>
      <c r="I25" s="17"/>
      <c r="J25" s="17"/>
      <c r="K25" s="17"/>
      <c r="L25" s="17"/>
      <c r="M25" s="17"/>
      <c r="N25" s="17"/>
      <c r="O25" s="17"/>
      <c r="P25" s="17"/>
      <c r="Q25" s="17"/>
      <c r="R25" s="18"/>
    </row>
    <row r="26" spans="2:19" s="156" customFormat="1" thickBot="1" x14ac:dyDescent="0.25"/>
    <row r="27" spans="2:19" ht="21.75" thickBot="1" x14ac:dyDescent="0.4">
      <c r="B27" s="50" t="s">
        <v>348</v>
      </c>
      <c r="C27" s="22"/>
      <c r="D27" s="9"/>
      <c r="E27" s="9"/>
      <c r="F27" s="9"/>
      <c r="G27" s="9"/>
      <c r="H27" s="9"/>
      <c r="I27" s="9"/>
      <c r="J27" s="9"/>
      <c r="K27" s="9"/>
      <c r="L27" s="9"/>
      <c r="M27" s="9"/>
      <c r="N27" s="9"/>
      <c r="O27" s="9"/>
      <c r="P27" s="9"/>
      <c r="Q27" s="9"/>
      <c r="R27" s="10"/>
    </row>
    <row r="28" spans="2:19" x14ac:dyDescent="0.25">
      <c r="B28" s="19"/>
      <c r="C28" s="11"/>
      <c r="D28" s="12"/>
      <c r="E28" s="13"/>
      <c r="F28" s="13"/>
      <c r="G28" s="13"/>
      <c r="H28" s="13"/>
      <c r="I28" s="13"/>
      <c r="J28" s="13"/>
      <c r="K28" s="13"/>
      <c r="L28" s="13"/>
      <c r="M28" s="13"/>
      <c r="N28" s="13"/>
      <c r="O28" s="13"/>
      <c r="P28" s="13"/>
      <c r="Q28" s="13"/>
      <c r="R28" s="14"/>
    </row>
    <row r="29" spans="2:19" x14ac:dyDescent="0.25">
      <c r="B29" s="19"/>
      <c r="C29" s="11"/>
      <c r="D29" s="12"/>
      <c r="E29" s="13"/>
      <c r="F29" s="13"/>
      <c r="G29" s="13"/>
      <c r="H29" s="13"/>
      <c r="I29" s="13"/>
      <c r="J29" s="13"/>
      <c r="K29" s="13"/>
      <c r="L29" s="13"/>
      <c r="M29" s="13"/>
      <c r="N29" s="13"/>
      <c r="O29" s="13"/>
      <c r="P29" s="13"/>
      <c r="Q29" s="13"/>
      <c r="R29" s="14"/>
    </row>
    <row r="30" spans="2:19" x14ac:dyDescent="0.25">
      <c r="B30" s="19"/>
      <c r="C30" s="11"/>
      <c r="D30" s="12"/>
      <c r="E30" s="13"/>
      <c r="F30" s="13"/>
      <c r="G30" s="13"/>
      <c r="H30" s="13"/>
      <c r="I30" s="13"/>
      <c r="J30" s="13"/>
      <c r="K30" s="13"/>
      <c r="L30" s="13"/>
      <c r="M30" s="13"/>
      <c r="N30" s="13"/>
      <c r="O30" s="13"/>
      <c r="P30" s="13"/>
      <c r="Q30" s="13"/>
      <c r="R30" s="14"/>
    </row>
    <row r="31" spans="2:19" x14ac:dyDescent="0.25">
      <c r="B31" s="19"/>
      <c r="C31" s="11"/>
      <c r="D31" s="12"/>
      <c r="E31" s="13"/>
      <c r="F31" s="13"/>
      <c r="G31" s="13"/>
      <c r="H31" s="13"/>
      <c r="I31" s="13"/>
      <c r="J31" s="13"/>
      <c r="K31" s="13"/>
      <c r="L31" s="13"/>
      <c r="M31" s="13"/>
      <c r="N31" s="13"/>
      <c r="O31" s="13"/>
      <c r="P31" s="13"/>
      <c r="Q31" s="13"/>
      <c r="R31" s="14"/>
    </row>
    <row r="32" spans="2:19" x14ac:dyDescent="0.25">
      <c r="B32" s="19"/>
      <c r="C32" s="11"/>
      <c r="D32" s="12"/>
      <c r="E32" s="13"/>
      <c r="F32" s="13"/>
      <c r="G32" s="13"/>
      <c r="H32" s="13"/>
      <c r="I32" s="13"/>
      <c r="J32" s="13"/>
      <c r="K32" s="13"/>
      <c r="L32" s="13"/>
      <c r="M32" s="13"/>
      <c r="N32" s="13"/>
      <c r="O32" s="13"/>
      <c r="P32" s="13"/>
      <c r="Q32" s="13"/>
      <c r="R32" s="14"/>
    </row>
    <row r="33" spans="2:18" x14ac:dyDescent="0.25">
      <c r="B33" s="19"/>
      <c r="C33" s="11"/>
      <c r="D33" s="12"/>
      <c r="E33" s="13"/>
      <c r="F33" s="13"/>
      <c r="G33" s="13"/>
      <c r="H33" s="13"/>
      <c r="I33" s="13"/>
      <c r="J33" s="13"/>
      <c r="K33" s="13"/>
      <c r="L33" s="13"/>
      <c r="M33" s="13"/>
      <c r="N33" s="13"/>
      <c r="O33" s="13"/>
      <c r="P33" s="13"/>
      <c r="Q33" s="13"/>
      <c r="R33" s="14"/>
    </row>
    <row r="34" spans="2:18" x14ac:dyDescent="0.25">
      <c r="B34" s="19"/>
      <c r="C34" s="11"/>
      <c r="D34" s="12"/>
      <c r="E34" s="13"/>
      <c r="F34" s="13"/>
      <c r="G34" s="13"/>
      <c r="H34" s="13"/>
      <c r="I34" s="13"/>
      <c r="J34" s="13"/>
      <c r="K34" s="13"/>
      <c r="L34" s="13"/>
      <c r="M34" s="13"/>
      <c r="N34" s="13"/>
      <c r="O34" s="13"/>
      <c r="P34" s="13"/>
      <c r="Q34" s="13"/>
      <c r="R34" s="14"/>
    </row>
    <row r="35" spans="2:18" x14ac:dyDescent="0.25">
      <c r="B35" s="19"/>
      <c r="C35" s="11"/>
      <c r="D35" s="12"/>
      <c r="E35" s="13"/>
      <c r="F35" s="13"/>
      <c r="G35" s="13"/>
      <c r="H35" s="13"/>
      <c r="I35" s="13"/>
      <c r="J35" s="13"/>
      <c r="K35" s="13"/>
      <c r="L35" s="13"/>
      <c r="M35" s="13"/>
      <c r="N35" s="13"/>
      <c r="O35" s="13"/>
      <c r="P35" s="13"/>
      <c r="Q35" s="13"/>
      <c r="R35" s="14"/>
    </row>
    <row r="36" spans="2:18" x14ac:dyDescent="0.25">
      <c r="B36" s="19"/>
      <c r="C36" s="174" t="s">
        <v>438</v>
      </c>
      <c r="D36" s="12"/>
      <c r="E36" s="13"/>
      <c r="F36" s="13"/>
      <c r="G36" s="13"/>
      <c r="H36" s="13"/>
      <c r="I36" s="13"/>
      <c r="J36" s="13"/>
      <c r="K36" s="13"/>
      <c r="L36" s="13"/>
      <c r="M36" s="13"/>
      <c r="N36" s="13"/>
      <c r="O36" s="13"/>
      <c r="P36" s="13"/>
      <c r="Q36" s="13"/>
      <c r="R36" s="14"/>
    </row>
    <row r="37" spans="2:18" thickBot="1" x14ac:dyDescent="0.3">
      <c r="B37" s="19"/>
      <c r="C37" s="31"/>
      <c r="D37" s="31"/>
      <c r="E37" s="31"/>
      <c r="F37" s="31"/>
      <c r="G37" s="31"/>
      <c r="H37" s="31"/>
      <c r="I37" s="13"/>
      <c r="J37" s="13"/>
      <c r="K37" s="13"/>
      <c r="L37" s="13"/>
      <c r="M37" s="13"/>
      <c r="N37" s="13"/>
      <c r="O37" s="13"/>
      <c r="P37" s="13"/>
      <c r="Q37" s="13"/>
      <c r="R37" s="14"/>
    </row>
    <row r="38" spans="2:18" thickBot="1" x14ac:dyDescent="0.3">
      <c r="B38" s="19"/>
      <c r="C38" s="32"/>
      <c r="D38" s="59">
        <f ca="1">YEAR(TODAY())-5</f>
        <v>2020</v>
      </c>
      <c r="E38" s="60">
        <f ca="1">D38+1</f>
        <v>2021</v>
      </c>
      <c r="F38" s="60">
        <f ca="1">E38+1</f>
        <v>2022</v>
      </c>
      <c r="G38" s="60">
        <f ca="1">F38+1</f>
        <v>2023</v>
      </c>
      <c r="H38" s="61">
        <f ca="1">G38+1</f>
        <v>2024</v>
      </c>
      <c r="I38" s="13"/>
      <c r="J38" s="13"/>
      <c r="K38" s="13"/>
      <c r="L38" s="13"/>
      <c r="M38" s="13"/>
      <c r="N38" s="13"/>
      <c r="O38" s="13"/>
      <c r="P38" s="13"/>
      <c r="Q38" s="13"/>
      <c r="R38" s="14"/>
    </row>
    <row r="39" spans="2:18" x14ac:dyDescent="0.25">
      <c r="B39" s="19"/>
      <c r="C39" s="192" t="s">
        <v>426</v>
      </c>
      <c r="D39" s="188">
        <v>123786</v>
      </c>
      <c r="E39" s="188">
        <v>174488</v>
      </c>
      <c r="F39" s="188">
        <v>229346</v>
      </c>
      <c r="G39" s="188">
        <v>327816</v>
      </c>
      <c r="H39" s="189">
        <v>359337</v>
      </c>
      <c r="I39" s="13"/>
      <c r="J39" s="13"/>
      <c r="K39" s="13"/>
      <c r="L39" s="13"/>
      <c r="M39" s="13"/>
      <c r="N39" s="13"/>
      <c r="O39" s="13"/>
      <c r="P39" s="13"/>
      <c r="Q39" s="13"/>
      <c r="R39" s="14"/>
    </row>
    <row r="40" spans="2:18" x14ac:dyDescent="0.25">
      <c r="B40" s="19"/>
      <c r="C40" s="193" t="s">
        <v>427</v>
      </c>
      <c r="D40" s="57">
        <v>25</v>
      </c>
      <c r="E40" s="57"/>
      <c r="F40" s="57" t="s">
        <v>532</v>
      </c>
      <c r="G40" s="57">
        <v>10</v>
      </c>
      <c r="H40" s="173"/>
      <c r="I40" s="13"/>
      <c r="J40" s="13"/>
      <c r="K40" s="13"/>
      <c r="L40" s="13"/>
      <c r="M40" s="13"/>
      <c r="N40" s="13"/>
      <c r="O40" s="13"/>
      <c r="P40" s="13"/>
      <c r="Q40" s="13"/>
      <c r="R40" s="14"/>
    </row>
    <row r="41" spans="2:18" ht="16.5" thickBot="1" x14ac:dyDescent="0.3">
      <c r="B41" s="19"/>
      <c r="C41" s="194" t="s">
        <v>428</v>
      </c>
      <c r="D41" s="190">
        <v>190108</v>
      </c>
      <c r="E41" s="190">
        <v>222553</v>
      </c>
      <c r="F41" s="190">
        <v>189489</v>
      </c>
      <c r="G41" s="190">
        <v>246194</v>
      </c>
      <c r="H41" s="191">
        <v>262528</v>
      </c>
      <c r="I41" s="13"/>
      <c r="J41" s="13"/>
      <c r="K41" s="13"/>
      <c r="L41" s="13"/>
      <c r="M41" s="13"/>
      <c r="N41" s="13"/>
      <c r="O41" s="13"/>
      <c r="P41" s="13"/>
      <c r="Q41" s="13"/>
      <c r="R41" s="14"/>
    </row>
    <row r="42" spans="2:18" x14ac:dyDescent="0.25">
      <c r="B42" s="19"/>
      <c r="C42" s="11"/>
      <c r="D42" s="12"/>
      <c r="E42" s="13"/>
      <c r="F42" s="13"/>
      <c r="G42" s="13"/>
      <c r="H42" s="13"/>
      <c r="I42" s="13"/>
      <c r="J42" s="13"/>
      <c r="K42" s="13"/>
      <c r="L42" s="13"/>
      <c r="M42" s="13"/>
      <c r="N42" s="13"/>
      <c r="O42" s="13"/>
      <c r="P42" s="13"/>
      <c r="Q42" s="13"/>
      <c r="R42" s="14"/>
    </row>
    <row r="43" spans="2:18" x14ac:dyDescent="0.25">
      <c r="B43" s="19"/>
      <c r="C43" s="443" t="s">
        <v>478</v>
      </c>
      <c r="D43" s="12"/>
      <c r="E43" s="13"/>
      <c r="F43" s="13"/>
      <c r="G43" s="13"/>
      <c r="H43" s="13"/>
      <c r="I43" s="13"/>
      <c r="J43" s="13"/>
      <c r="K43" s="13"/>
      <c r="L43" s="13"/>
      <c r="M43" s="13"/>
      <c r="N43" s="13"/>
      <c r="O43" s="13"/>
      <c r="P43" s="13"/>
      <c r="Q43" s="13"/>
      <c r="R43" s="14"/>
    </row>
    <row r="44" spans="2:18" ht="16.5" thickBot="1" x14ac:dyDescent="0.3">
      <c r="B44" s="19"/>
      <c r="C44" s="179"/>
      <c r="D44" s="12"/>
      <c r="E44" s="13"/>
      <c r="F44" s="13"/>
      <c r="G44" s="13"/>
      <c r="H44" s="13"/>
      <c r="I44" s="13"/>
      <c r="J44" s="13"/>
      <c r="K44" s="13"/>
      <c r="L44" s="13"/>
      <c r="M44" s="13"/>
      <c r="N44" s="13"/>
      <c r="O44" s="13"/>
      <c r="P44" s="13"/>
      <c r="Q44" s="13"/>
      <c r="R44" s="14"/>
    </row>
    <row r="45" spans="2:18" ht="19.5" thickBot="1" x14ac:dyDescent="0.35">
      <c r="B45" s="19"/>
      <c r="C45" s="89" t="s">
        <v>424</v>
      </c>
      <c r="D45" s="73">
        <f ca="1">D38</f>
        <v>2020</v>
      </c>
      <c r="E45" s="60">
        <f ca="1">E38</f>
        <v>2021</v>
      </c>
      <c r="F45" s="60">
        <f ca="1">F38</f>
        <v>2022</v>
      </c>
      <c r="G45" s="60">
        <f ca="1">G38</f>
        <v>2023</v>
      </c>
      <c r="H45" s="61">
        <f ca="1">H38</f>
        <v>2024</v>
      </c>
      <c r="I45" s="13"/>
      <c r="J45" s="13"/>
      <c r="K45" s="13"/>
      <c r="L45" s="13"/>
      <c r="M45" s="13"/>
      <c r="N45" s="13"/>
      <c r="O45" s="13"/>
      <c r="P45" s="13"/>
      <c r="Q45" s="13"/>
      <c r="R45" s="14"/>
    </row>
    <row r="46" spans="2:18" x14ac:dyDescent="0.25">
      <c r="B46" s="19"/>
      <c r="C46" s="195" t="s">
        <v>279</v>
      </c>
      <c r="D46" s="456"/>
      <c r="E46" s="456"/>
      <c r="F46" s="456"/>
      <c r="G46" s="456"/>
      <c r="H46" s="457"/>
      <c r="I46" s="180" t="s">
        <v>458</v>
      </c>
      <c r="J46" s="13" t="s">
        <v>429</v>
      </c>
      <c r="K46" s="13"/>
      <c r="L46" s="13"/>
      <c r="M46" s="13"/>
      <c r="N46" s="13"/>
      <c r="O46" s="13"/>
      <c r="P46" s="13"/>
      <c r="Q46" s="13"/>
      <c r="R46" s="14"/>
    </row>
    <row r="47" spans="2:18" ht="16.5" thickBot="1" x14ac:dyDescent="0.3">
      <c r="B47" s="19"/>
      <c r="C47" s="196" t="s">
        <v>25</v>
      </c>
      <c r="D47" s="458"/>
      <c r="E47" s="458"/>
      <c r="F47" s="458"/>
      <c r="G47" s="458"/>
      <c r="H47" s="459"/>
      <c r="I47" s="180" t="s">
        <v>513</v>
      </c>
      <c r="J47" s="129"/>
      <c r="K47" s="13"/>
      <c r="L47" s="13"/>
      <c r="M47" s="13"/>
      <c r="N47" s="13"/>
      <c r="O47" s="13"/>
      <c r="P47" s="13"/>
      <c r="Q47" s="13"/>
      <c r="R47" s="14"/>
    </row>
    <row r="48" spans="2:18" x14ac:dyDescent="0.25">
      <c r="B48" s="19"/>
      <c r="C48" s="179"/>
      <c r="D48" s="12"/>
      <c r="E48" s="13"/>
      <c r="F48" s="13"/>
      <c r="G48" s="13"/>
      <c r="H48" s="13"/>
      <c r="I48" s="13"/>
      <c r="J48" s="13"/>
      <c r="K48" s="13"/>
      <c r="L48" s="13"/>
      <c r="M48" s="13"/>
      <c r="N48" s="13"/>
      <c r="O48" s="13"/>
      <c r="P48" s="13"/>
      <c r="Q48" s="13"/>
      <c r="R48" s="14"/>
    </row>
    <row r="49" spans="2:18" x14ac:dyDescent="0.25">
      <c r="B49" s="19"/>
      <c r="C49" s="443" t="s">
        <v>479</v>
      </c>
      <c r="D49" s="12"/>
      <c r="E49" s="13"/>
      <c r="F49" s="13"/>
      <c r="G49" s="13"/>
      <c r="H49" s="13"/>
      <c r="I49" s="13"/>
      <c r="J49" s="13"/>
      <c r="K49" s="13"/>
      <c r="L49" s="13"/>
      <c r="M49" s="13"/>
      <c r="N49" s="13"/>
      <c r="O49" s="13"/>
      <c r="P49" s="13"/>
      <c r="Q49" s="13"/>
      <c r="R49" s="14"/>
    </row>
    <row r="50" spans="2:18" x14ac:dyDescent="0.25">
      <c r="B50" s="19"/>
      <c r="C50" s="176" t="s">
        <v>439</v>
      </c>
      <c r="D50" s="12"/>
      <c r="E50" s="13"/>
      <c r="F50" s="13"/>
      <c r="G50" s="13"/>
      <c r="H50" s="13"/>
      <c r="I50" s="13"/>
      <c r="J50" s="13"/>
      <c r="K50" s="13"/>
      <c r="L50" s="13"/>
      <c r="M50" s="13"/>
      <c r="N50" s="13"/>
      <c r="O50" s="13"/>
      <c r="P50" s="13"/>
      <c r="Q50" s="13"/>
      <c r="R50" s="14"/>
    </row>
    <row r="51" spans="2:18" x14ac:dyDescent="0.25">
      <c r="B51" s="19"/>
      <c r="C51" s="176" t="s">
        <v>463</v>
      </c>
      <c r="D51" s="12"/>
      <c r="E51" s="13"/>
      <c r="F51" s="13"/>
      <c r="G51" s="13"/>
      <c r="H51" s="13"/>
      <c r="I51" s="13"/>
      <c r="J51" s="13"/>
      <c r="K51" s="13"/>
      <c r="L51" s="13"/>
      <c r="M51" s="13"/>
      <c r="N51" s="13"/>
      <c r="O51" s="13"/>
      <c r="P51" s="13"/>
      <c r="Q51" s="13"/>
      <c r="R51" s="14"/>
    </row>
    <row r="52" spans="2:18" x14ac:dyDescent="0.25">
      <c r="B52" s="19"/>
      <c r="C52" s="176" t="s">
        <v>440</v>
      </c>
      <c r="D52" s="12"/>
      <c r="E52" s="13"/>
      <c r="F52" s="13"/>
      <c r="G52" s="13"/>
      <c r="H52" s="13"/>
      <c r="I52" s="13"/>
      <c r="J52" s="13"/>
      <c r="K52" s="13"/>
      <c r="L52" s="13"/>
      <c r="M52" s="13"/>
      <c r="N52" s="13"/>
      <c r="O52" s="13"/>
      <c r="P52" s="13"/>
      <c r="Q52" s="13"/>
      <c r="R52" s="14"/>
    </row>
    <row r="53" spans="2:18" ht="16.5" thickBot="1" x14ac:dyDescent="0.3">
      <c r="B53" s="19"/>
      <c r="C53" s="176"/>
      <c r="D53" s="12"/>
      <c r="E53" s="13"/>
      <c r="F53" s="13"/>
      <c r="G53" s="13"/>
      <c r="H53" s="13"/>
      <c r="I53" s="13"/>
      <c r="J53" s="13"/>
      <c r="K53" s="13"/>
      <c r="L53" s="13"/>
      <c r="M53" s="13"/>
      <c r="N53" s="13"/>
      <c r="O53" s="13"/>
      <c r="P53" s="13"/>
      <c r="Q53" s="13"/>
      <c r="R53" s="14"/>
    </row>
    <row r="54" spans="2:18" ht="16.5" thickBot="1" x14ac:dyDescent="0.3">
      <c r="B54" s="19"/>
      <c r="C54" s="178" t="s">
        <v>454</v>
      </c>
      <c r="D54" s="127" t="s">
        <v>379</v>
      </c>
      <c r="E54" s="13"/>
      <c r="F54" s="13"/>
      <c r="G54" s="13"/>
      <c r="H54" s="13"/>
      <c r="I54" s="13"/>
      <c r="J54" s="13"/>
      <c r="K54" s="13"/>
      <c r="L54" s="13"/>
      <c r="M54" s="13"/>
      <c r="N54" s="13"/>
      <c r="O54" s="13"/>
      <c r="P54" s="13"/>
      <c r="Q54" s="13"/>
      <c r="R54" s="14"/>
    </row>
    <row r="55" spans="2:18" ht="15" x14ac:dyDescent="0.25">
      <c r="B55" s="19"/>
      <c r="C55" s="176"/>
      <c r="D55" s="123" t="s">
        <v>383</v>
      </c>
      <c r="E55" s="119"/>
      <c r="F55" s="119"/>
      <c r="G55" s="119"/>
      <c r="H55" s="119"/>
      <c r="I55" s="120"/>
      <c r="J55" s="13"/>
      <c r="K55" s="13"/>
      <c r="L55" s="13"/>
      <c r="M55" s="13"/>
      <c r="N55" s="13"/>
      <c r="O55" s="13"/>
      <c r="P55" s="13"/>
      <c r="Q55" s="13"/>
      <c r="R55" s="14"/>
    </row>
    <row r="56" spans="2:18" ht="30" x14ac:dyDescent="0.25">
      <c r="B56" s="19"/>
      <c r="C56" s="455" t="s">
        <v>547</v>
      </c>
      <c r="D56" s="121" t="s">
        <v>375</v>
      </c>
      <c r="E56" s="118"/>
      <c r="F56" s="118"/>
      <c r="G56" s="118"/>
      <c r="H56" s="118"/>
      <c r="I56" s="122"/>
      <c r="J56" s="13"/>
      <c r="K56" s="13"/>
      <c r="L56" s="13"/>
      <c r="M56" s="13"/>
      <c r="N56" s="13"/>
      <c r="O56" s="13"/>
      <c r="P56" s="13"/>
      <c r="Q56" s="13"/>
      <c r="R56" s="14"/>
    </row>
    <row r="57" spans="2:18" x14ac:dyDescent="0.25">
      <c r="B57" s="19"/>
      <c r="C57" s="474"/>
      <c r="D57" s="141" t="s">
        <v>376</v>
      </c>
      <c r="E57" s="412" t="s">
        <v>380</v>
      </c>
      <c r="F57" s="412" t="s">
        <v>384</v>
      </c>
      <c r="G57" s="412" t="s">
        <v>387</v>
      </c>
      <c r="H57" s="412" t="s">
        <v>389</v>
      </c>
      <c r="I57" s="168" t="s">
        <v>392</v>
      </c>
      <c r="J57" s="13"/>
      <c r="K57" s="13"/>
      <c r="L57" s="13"/>
      <c r="M57" s="13"/>
      <c r="N57" s="13"/>
      <c r="O57" s="13"/>
      <c r="P57" s="13"/>
      <c r="Q57" s="13"/>
      <c r="R57" s="14"/>
    </row>
    <row r="58" spans="2:18" x14ac:dyDescent="0.25">
      <c r="B58" s="19"/>
      <c r="C58" s="474"/>
      <c r="D58" s="141" t="s">
        <v>377</v>
      </c>
      <c r="E58" s="412" t="s">
        <v>381</v>
      </c>
      <c r="F58" s="412" t="s">
        <v>385</v>
      </c>
      <c r="G58" s="412" t="s">
        <v>508</v>
      </c>
      <c r="H58" s="412" t="s">
        <v>390</v>
      </c>
      <c r="I58" s="168" t="s">
        <v>393</v>
      </c>
      <c r="J58" s="13"/>
      <c r="K58" s="13"/>
      <c r="L58" s="13"/>
      <c r="M58" s="13"/>
      <c r="N58" s="13"/>
      <c r="O58" s="13"/>
      <c r="P58" s="13"/>
      <c r="Q58" s="13"/>
      <c r="R58" s="14"/>
    </row>
    <row r="59" spans="2:18" ht="16.5" thickBot="1" x14ac:dyDescent="0.3">
      <c r="B59" s="19"/>
      <c r="C59" s="474"/>
      <c r="D59" s="142" t="s">
        <v>378</v>
      </c>
      <c r="E59" s="413" t="s">
        <v>382</v>
      </c>
      <c r="F59" s="413" t="s">
        <v>386</v>
      </c>
      <c r="G59" s="413" t="s">
        <v>388</v>
      </c>
      <c r="H59" s="413" t="s">
        <v>391</v>
      </c>
      <c r="I59" s="170" t="s">
        <v>394</v>
      </c>
      <c r="J59" s="13"/>
      <c r="K59" s="13"/>
      <c r="L59" s="13"/>
      <c r="M59" s="13"/>
      <c r="N59" s="13"/>
      <c r="O59" s="13"/>
      <c r="P59" s="13"/>
      <c r="Q59" s="13"/>
      <c r="R59" s="14"/>
    </row>
    <row r="60" spans="2:18" x14ac:dyDescent="0.25">
      <c r="B60" s="19"/>
      <c r="C60" s="176"/>
      <c r="D60" s="12"/>
      <c r="E60" s="13"/>
      <c r="F60" s="13"/>
      <c r="G60" s="13"/>
      <c r="H60" s="13"/>
      <c r="I60" s="13"/>
      <c r="J60" s="13"/>
      <c r="K60" s="13"/>
      <c r="L60" s="13"/>
      <c r="M60" s="13"/>
      <c r="N60" s="13"/>
      <c r="O60" s="13"/>
      <c r="P60" s="13"/>
      <c r="Q60" s="13"/>
      <c r="R60" s="14"/>
    </row>
    <row r="61" spans="2:18" x14ac:dyDescent="0.25">
      <c r="B61" s="19"/>
      <c r="C61" s="178" t="s">
        <v>441</v>
      </c>
      <c r="D61" s="200"/>
      <c r="E61" s="130" t="s">
        <v>501</v>
      </c>
      <c r="F61" s="128"/>
      <c r="G61" s="128"/>
      <c r="H61" s="129"/>
      <c r="I61" s="13"/>
      <c r="J61" s="13"/>
      <c r="K61" s="13"/>
      <c r="L61" s="13"/>
      <c r="M61" s="13"/>
      <c r="N61" s="13"/>
      <c r="O61" s="13"/>
      <c r="P61" s="13"/>
      <c r="Q61" s="13"/>
      <c r="R61" s="14"/>
    </row>
    <row r="62" spans="2:18" ht="15" x14ac:dyDescent="0.25">
      <c r="B62" s="19"/>
      <c r="C62" s="176"/>
      <c r="D62" s="34"/>
      <c r="E62" s="13"/>
      <c r="F62" s="13"/>
      <c r="G62" s="13"/>
      <c r="H62" s="13"/>
      <c r="I62" s="13"/>
      <c r="J62" s="13"/>
      <c r="K62" s="13"/>
      <c r="L62" s="13"/>
      <c r="M62" s="13"/>
      <c r="N62" s="13"/>
      <c r="O62" s="13"/>
      <c r="P62" s="13"/>
      <c r="Q62" s="13"/>
      <c r="R62" s="14"/>
    </row>
    <row r="63" spans="2:18" x14ac:dyDescent="0.25">
      <c r="B63" s="19"/>
      <c r="C63" s="178" t="s">
        <v>522</v>
      </c>
      <c r="D63" s="200"/>
      <c r="E63" s="356" t="s">
        <v>509</v>
      </c>
      <c r="F63" s="128"/>
      <c r="G63" s="128"/>
      <c r="H63" s="128"/>
      <c r="I63" s="128"/>
      <c r="J63" s="128"/>
      <c r="K63" s="128"/>
      <c r="L63" s="128"/>
      <c r="M63" s="128"/>
      <c r="N63" s="128"/>
      <c r="O63" s="128"/>
      <c r="P63" s="129"/>
      <c r="Q63" s="13"/>
      <c r="R63" s="14"/>
    </row>
    <row r="64" spans="2:18" ht="219.75" customHeight="1" x14ac:dyDescent="0.25">
      <c r="B64" s="19"/>
      <c r="C64" s="11"/>
      <c r="D64" s="12"/>
      <c r="E64" s="13"/>
      <c r="F64" s="13"/>
      <c r="G64" s="13"/>
      <c r="H64" s="13"/>
      <c r="I64" s="13"/>
      <c r="J64" s="13"/>
      <c r="K64" s="13"/>
      <c r="L64" s="13"/>
      <c r="M64" s="13"/>
      <c r="N64" s="13"/>
      <c r="O64" s="13"/>
      <c r="P64" s="13"/>
      <c r="Q64" s="13"/>
      <c r="R64" s="14"/>
    </row>
    <row r="65" spans="2:18" ht="15" x14ac:dyDescent="0.25">
      <c r="B65" s="19"/>
      <c r="C65" s="177" t="s">
        <v>453</v>
      </c>
      <c r="D65" s="201" t="s">
        <v>524</v>
      </c>
      <c r="E65" s="13"/>
      <c r="F65" s="13"/>
      <c r="G65" s="13"/>
      <c r="H65" s="13"/>
      <c r="I65" s="13"/>
      <c r="J65" s="13"/>
      <c r="K65" s="13"/>
      <c r="L65" s="13"/>
      <c r="M65" s="13"/>
      <c r="N65" s="13"/>
      <c r="O65" s="13"/>
      <c r="P65" s="13"/>
      <c r="Q65" s="13"/>
      <c r="R65" s="14"/>
    </row>
    <row r="66" spans="2:18" ht="16.5" thickBot="1" x14ac:dyDescent="0.3">
      <c r="B66" s="19"/>
      <c r="C66" s="11"/>
      <c r="D66" s="12"/>
      <c r="E66" s="13"/>
      <c r="F66" s="13"/>
      <c r="G66" s="13"/>
      <c r="H66" s="13"/>
      <c r="I66" s="13"/>
      <c r="J66" s="13"/>
      <c r="K66" s="13"/>
      <c r="L66" s="13"/>
      <c r="M66" s="13"/>
      <c r="N66" s="13"/>
      <c r="O66" s="13"/>
      <c r="P66" s="13"/>
      <c r="Q66" s="13"/>
      <c r="R66" s="14"/>
    </row>
    <row r="67" spans="2:18" ht="19.5" thickBot="1" x14ac:dyDescent="0.35">
      <c r="B67" s="19"/>
      <c r="C67" s="89" t="s">
        <v>424</v>
      </c>
      <c r="D67" s="73">
        <f ca="1">D38</f>
        <v>2020</v>
      </c>
      <c r="E67" s="60">
        <f t="shared" ref="E67:H67" ca="1" si="0">E38</f>
        <v>2021</v>
      </c>
      <c r="F67" s="60">
        <f t="shared" ca="1" si="0"/>
        <v>2022</v>
      </c>
      <c r="G67" s="60">
        <f t="shared" ca="1" si="0"/>
        <v>2023</v>
      </c>
      <c r="H67" s="61">
        <f t="shared" ca="1" si="0"/>
        <v>2024</v>
      </c>
      <c r="I67" s="13"/>
      <c r="J67" s="13"/>
      <c r="K67" s="13"/>
      <c r="L67" s="13"/>
      <c r="M67" s="13"/>
      <c r="N67" s="13"/>
      <c r="O67" s="13"/>
      <c r="P67" s="13"/>
      <c r="Q67" s="13"/>
      <c r="R67" s="14"/>
    </row>
    <row r="68" spans="2:18" x14ac:dyDescent="0.25">
      <c r="B68" s="19"/>
      <c r="C68" s="195" t="s">
        <v>279</v>
      </c>
      <c r="D68" s="465">
        <f>D46</f>
        <v>0</v>
      </c>
      <c r="E68" s="465">
        <f t="shared" ref="E68:H69" si="1">E46</f>
        <v>0</v>
      </c>
      <c r="F68" s="465">
        <f t="shared" si="1"/>
        <v>0</v>
      </c>
      <c r="G68" s="465">
        <f t="shared" si="1"/>
        <v>0</v>
      </c>
      <c r="H68" s="466">
        <f t="shared" si="1"/>
        <v>0</v>
      </c>
      <c r="I68" s="13"/>
      <c r="J68" s="13"/>
      <c r="K68" s="13"/>
      <c r="L68" s="13"/>
      <c r="M68" s="13"/>
      <c r="N68" s="13"/>
      <c r="O68" s="13"/>
      <c r="P68" s="13"/>
      <c r="Q68" s="13"/>
      <c r="R68" s="14"/>
    </row>
    <row r="69" spans="2:18" x14ac:dyDescent="0.25">
      <c r="B69" s="19"/>
      <c r="C69" s="197" t="s">
        <v>25</v>
      </c>
      <c r="D69" s="467">
        <f>D47</f>
        <v>0</v>
      </c>
      <c r="E69" s="467">
        <f t="shared" si="1"/>
        <v>0</v>
      </c>
      <c r="F69" s="467">
        <f t="shared" si="1"/>
        <v>0</v>
      </c>
      <c r="G69" s="467">
        <f t="shared" si="1"/>
        <v>0</v>
      </c>
      <c r="H69" s="468">
        <f t="shared" si="1"/>
        <v>0</v>
      </c>
      <c r="I69" s="13"/>
      <c r="J69" s="13"/>
      <c r="K69" s="13"/>
      <c r="L69" s="13"/>
      <c r="M69" s="13"/>
      <c r="N69" s="13"/>
      <c r="O69" s="13"/>
      <c r="P69" s="13"/>
      <c r="Q69" s="13"/>
      <c r="R69" s="14"/>
    </row>
    <row r="70" spans="2:18" ht="16.5" thickBot="1" x14ac:dyDescent="0.3">
      <c r="B70" s="19"/>
      <c r="C70" s="198" t="s">
        <v>278</v>
      </c>
      <c r="D70" s="460"/>
      <c r="E70" s="460"/>
      <c r="F70" s="460"/>
      <c r="G70" s="460"/>
      <c r="H70" s="461"/>
      <c r="I70" s="130" t="s">
        <v>501</v>
      </c>
      <c r="J70" s="128"/>
      <c r="K70" s="128"/>
      <c r="L70" s="129"/>
      <c r="M70" s="13"/>
      <c r="N70" s="13"/>
      <c r="O70" s="13"/>
      <c r="P70" s="13"/>
      <c r="Q70" s="13"/>
      <c r="R70" s="14"/>
    </row>
    <row r="71" spans="2:18" x14ac:dyDescent="0.25">
      <c r="B71" s="19"/>
      <c r="C71" s="11"/>
      <c r="D71" s="12"/>
      <c r="E71" s="13"/>
      <c r="F71" s="13"/>
      <c r="G71" s="13"/>
      <c r="H71" s="13"/>
      <c r="I71" s="13"/>
      <c r="J71" s="13"/>
      <c r="K71" s="13"/>
      <c r="L71" s="13"/>
      <c r="M71" s="13"/>
      <c r="N71" s="13"/>
      <c r="O71" s="13"/>
      <c r="P71" s="13"/>
      <c r="Q71" s="13"/>
      <c r="R71" s="14"/>
    </row>
    <row r="72" spans="2:18" x14ac:dyDescent="0.25">
      <c r="B72" s="19"/>
      <c r="C72" s="11" t="s">
        <v>442</v>
      </c>
      <c r="D72" s="12"/>
      <c r="E72" s="13"/>
      <c r="F72" s="13"/>
      <c r="G72" s="13"/>
      <c r="H72" s="13"/>
      <c r="I72" s="13"/>
      <c r="J72" s="13"/>
      <c r="K72" s="13"/>
      <c r="L72" s="13"/>
      <c r="M72" s="13"/>
      <c r="N72" s="13"/>
      <c r="O72" s="13"/>
      <c r="P72" s="13"/>
      <c r="Q72" s="13"/>
      <c r="R72" s="14"/>
    </row>
    <row r="73" spans="2:18" x14ac:dyDescent="0.25">
      <c r="B73" s="19"/>
      <c r="C73" s="444" t="s">
        <v>552</v>
      </c>
      <c r="D73" s="12"/>
      <c r="E73" s="13"/>
      <c r="F73" s="13"/>
      <c r="G73" s="13"/>
      <c r="H73" s="13"/>
      <c r="I73" s="13"/>
      <c r="J73" s="13"/>
      <c r="K73" s="13"/>
      <c r="L73" s="13"/>
      <c r="M73" s="13"/>
      <c r="N73" s="13"/>
      <c r="O73" s="13"/>
      <c r="P73" s="13"/>
      <c r="Q73" s="13"/>
      <c r="R73" s="14"/>
    </row>
    <row r="74" spans="2:18" ht="54.75" customHeight="1" x14ac:dyDescent="0.25">
      <c r="B74" s="19"/>
      <c r="C74" s="11"/>
      <c r="D74" s="12"/>
      <c r="E74" s="13"/>
      <c r="F74" s="13"/>
      <c r="G74" s="13"/>
      <c r="H74" s="13"/>
      <c r="I74" s="316" t="s">
        <v>473</v>
      </c>
      <c r="J74" s="13"/>
      <c r="K74" s="13"/>
      <c r="L74" s="13"/>
      <c r="M74" s="13"/>
      <c r="N74" s="13"/>
      <c r="O74" s="13"/>
      <c r="P74" s="13"/>
      <c r="Q74" s="13"/>
      <c r="R74" s="14"/>
    </row>
    <row r="75" spans="2:18" ht="16.5" thickBot="1" x14ac:dyDescent="0.3">
      <c r="B75" s="19"/>
      <c r="C75" s="31"/>
      <c r="D75" s="181" t="s">
        <v>517</v>
      </c>
      <c r="E75" s="182"/>
      <c r="F75" s="31"/>
      <c r="G75" s="31"/>
      <c r="H75" s="31"/>
      <c r="I75" s="13"/>
      <c r="J75" s="13"/>
      <c r="K75" s="13"/>
      <c r="L75" s="13"/>
      <c r="M75" s="13"/>
      <c r="N75" s="13"/>
      <c r="O75" s="13"/>
      <c r="P75" s="13"/>
      <c r="Q75" s="13"/>
      <c r="R75" s="14"/>
    </row>
    <row r="76" spans="2:18" ht="16.5" thickBot="1" x14ac:dyDescent="0.3">
      <c r="B76" s="19"/>
      <c r="C76" s="174" t="s">
        <v>443</v>
      </c>
      <c r="D76" s="462"/>
      <c r="E76" s="463"/>
      <c r="F76" s="463"/>
      <c r="G76" s="463"/>
      <c r="H76" s="464"/>
      <c r="I76" s="13"/>
      <c r="J76" s="13"/>
      <c r="K76" s="13"/>
      <c r="L76" s="13"/>
      <c r="M76" s="13"/>
      <c r="N76" s="13"/>
      <c r="O76" s="13"/>
      <c r="P76" s="13"/>
      <c r="Q76" s="13"/>
      <c r="R76" s="14"/>
    </row>
    <row r="77" spans="2:18" ht="16.5" thickBot="1" x14ac:dyDescent="0.3">
      <c r="B77" s="19"/>
      <c r="C77" s="43"/>
      <c r="D77" s="43"/>
      <c r="E77" s="43"/>
      <c r="F77" s="43"/>
      <c r="G77" s="13"/>
      <c r="H77" s="13"/>
      <c r="I77" s="13"/>
      <c r="J77" s="13"/>
      <c r="K77" s="13"/>
      <c r="L77" s="13"/>
      <c r="M77" s="13"/>
      <c r="N77" s="13"/>
      <c r="O77" s="13"/>
      <c r="P77" s="13"/>
      <c r="Q77" s="13"/>
      <c r="R77" s="14"/>
    </row>
    <row r="78" spans="2:18" ht="19.5" thickBot="1" x14ac:dyDescent="0.35">
      <c r="B78" s="19"/>
      <c r="C78" s="89" t="s">
        <v>424</v>
      </c>
      <c r="D78" s="73">
        <f ca="1">D121</f>
        <v>2020</v>
      </c>
      <c r="E78" s="60">
        <f ca="1">E121</f>
        <v>2021</v>
      </c>
      <c r="F78" s="60">
        <f ca="1">F121</f>
        <v>2022</v>
      </c>
      <c r="G78" s="60">
        <f ca="1">G121</f>
        <v>2023</v>
      </c>
      <c r="H78" s="61">
        <f ca="1">H121</f>
        <v>2024</v>
      </c>
      <c r="I78" s="13"/>
      <c r="J78" s="13"/>
      <c r="K78" s="13"/>
      <c r="L78" s="13"/>
      <c r="M78" s="13"/>
      <c r="N78" s="13"/>
      <c r="O78" s="13"/>
      <c r="P78" s="13"/>
      <c r="Q78" s="13"/>
      <c r="R78" s="14"/>
    </row>
    <row r="79" spans="2:18" x14ac:dyDescent="0.25">
      <c r="B79" s="19"/>
      <c r="C79" s="199" t="s">
        <v>279</v>
      </c>
      <c r="D79" s="465"/>
      <c r="E79" s="465"/>
      <c r="F79" s="465"/>
      <c r="G79" s="465"/>
      <c r="H79" s="466"/>
      <c r="I79" s="130" t="s">
        <v>459</v>
      </c>
      <c r="J79" s="128"/>
      <c r="K79" s="128"/>
      <c r="L79" s="129"/>
      <c r="M79" s="129"/>
      <c r="N79" s="13"/>
      <c r="O79" s="13"/>
      <c r="P79" s="13"/>
      <c r="Q79" s="13"/>
      <c r="R79" s="14"/>
    </row>
    <row r="80" spans="2:18" ht="16.5" thickBot="1" x14ac:dyDescent="0.3">
      <c r="B80" s="19"/>
      <c r="C80" s="196" t="s">
        <v>25</v>
      </c>
      <c r="D80" s="471"/>
      <c r="E80" s="471"/>
      <c r="F80" s="471"/>
      <c r="G80" s="471"/>
      <c r="H80" s="472"/>
      <c r="I80" s="130" t="s">
        <v>514</v>
      </c>
      <c r="J80" s="128"/>
      <c r="K80" s="128"/>
      <c r="L80" s="129"/>
      <c r="M80" s="129"/>
      <c r="N80" s="129"/>
      <c r="O80" s="129"/>
      <c r="P80" s="13"/>
      <c r="Q80" s="13"/>
      <c r="R80" s="14"/>
    </row>
    <row r="81" spans="2:18" ht="16.5" thickBot="1" x14ac:dyDescent="0.3">
      <c r="B81" s="45"/>
      <c r="C81" s="46"/>
      <c r="D81" s="165"/>
      <c r="E81" s="165"/>
      <c r="F81" s="165"/>
      <c r="G81" s="165"/>
      <c r="H81" s="165"/>
      <c r="I81" s="165"/>
      <c r="J81" s="17"/>
      <c r="K81" s="17"/>
      <c r="L81" s="17"/>
      <c r="M81" s="17"/>
      <c r="N81" s="17"/>
      <c r="O81" s="17"/>
      <c r="P81" s="17"/>
      <c r="Q81" s="17"/>
      <c r="R81" s="18"/>
    </row>
    <row r="82" spans="2:18" s="156" customFormat="1" ht="15" x14ac:dyDescent="0.2"/>
    <row r="83" spans="2:18" ht="18.75" thickBot="1" x14ac:dyDescent="0.3">
      <c r="B83" s="40"/>
      <c r="C83" s="7"/>
      <c r="D83" s="80"/>
      <c r="E83" s="5"/>
      <c r="G83" s="6"/>
    </row>
    <row r="84" spans="2:18" s="2" customFormat="1" ht="18.75" thickBot="1" x14ac:dyDescent="0.3">
      <c r="B84" s="66"/>
      <c r="C84" s="33"/>
      <c r="D84" s="88"/>
      <c r="E84" s="33"/>
      <c r="F84" s="33"/>
      <c r="G84" s="33"/>
      <c r="H84" s="33"/>
      <c r="I84" s="33"/>
      <c r="J84" s="33"/>
      <c r="K84" s="33"/>
      <c r="L84" s="33"/>
      <c r="M84" s="33"/>
      <c r="N84" s="33"/>
      <c r="O84" s="33"/>
      <c r="P84" s="33"/>
      <c r="Q84" s="33"/>
      <c r="R84" s="29"/>
    </row>
    <row r="85" spans="2:18" s="2" customFormat="1" ht="16.5" customHeight="1" thickBot="1" x14ac:dyDescent="0.35">
      <c r="B85" s="28"/>
      <c r="C85" s="87" t="s">
        <v>422</v>
      </c>
      <c r="D85" s="31"/>
      <c r="E85" s="31"/>
      <c r="F85" s="31"/>
      <c r="G85" s="31"/>
      <c r="H85" s="444" t="s">
        <v>526</v>
      </c>
      <c r="I85" s="31"/>
      <c r="J85" s="31"/>
      <c r="K85" s="31"/>
      <c r="L85" s="31"/>
      <c r="M85" s="31"/>
      <c r="N85" s="31"/>
      <c r="O85" s="31"/>
      <c r="P85" s="31"/>
      <c r="Q85" s="31"/>
      <c r="R85" s="30"/>
    </row>
    <row r="86" spans="2:18" ht="15" x14ac:dyDescent="0.25">
      <c r="B86" s="19"/>
      <c r="C86" s="31"/>
      <c r="D86" s="31"/>
      <c r="E86" s="31"/>
      <c r="F86" s="31"/>
      <c r="G86" s="31"/>
      <c r="H86" s="31"/>
      <c r="I86" s="31"/>
      <c r="J86" s="31"/>
      <c r="K86" s="31"/>
      <c r="L86" s="31"/>
      <c r="M86" s="31"/>
      <c r="N86" s="31"/>
      <c r="O86" s="31"/>
      <c r="P86" s="31"/>
      <c r="Q86" s="31"/>
      <c r="R86" s="14"/>
    </row>
    <row r="87" spans="2:18" thickBot="1" x14ac:dyDescent="0.3">
      <c r="B87" s="19"/>
      <c r="C87" s="31"/>
      <c r="D87" s="31"/>
      <c r="E87" s="31"/>
      <c r="F87" s="31"/>
      <c r="G87" s="31"/>
      <c r="H87" s="31"/>
      <c r="I87" s="31"/>
      <c r="J87" s="31"/>
      <c r="K87" s="31"/>
      <c r="L87" s="31"/>
      <c r="M87" s="31"/>
      <c r="N87" s="31"/>
      <c r="O87" s="31"/>
      <c r="P87" s="31"/>
      <c r="Q87" s="31"/>
      <c r="R87" s="14"/>
    </row>
    <row r="88" spans="2:18" ht="19.5" thickBot="1" x14ac:dyDescent="0.35">
      <c r="B88" s="19"/>
      <c r="C88" s="171" t="s">
        <v>435</v>
      </c>
      <c r="D88" s="12"/>
      <c r="E88" s="31"/>
      <c r="F88" s="31"/>
      <c r="G88" s="31"/>
      <c r="H88" s="31"/>
      <c r="I88" s="31"/>
      <c r="J88" s="31"/>
      <c r="K88" s="31"/>
      <c r="L88" s="31"/>
      <c r="M88" s="31"/>
      <c r="N88" s="31"/>
      <c r="O88" s="31"/>
      <c r="P88" s="31"/>
      <c r="Q88" s="31"/>
      <c r="R88" s="14"/>
    </row>
    <row r="89" spans="2:18" x14ac:dyDescent="0.25">
      <c r="B89" s="19"/>
      <c r="C89" s="166" t="s">
        <v>432</v>
      </c>
      <c r="D89" s="167"/>
      <c r="E89" s="31"/>
      <c r="F89" s="31"/>
      <c r="G89" s="31"/>
      <c r="H89" s="31"/>
      <c r="I89" s="31"/>
      <c r="J89" s="31"/>
      <c r="K89" s="31"/>
      <c r="L89" s="31"/>
      <c r="M89" s="31"/>
      <c r="N89" s="31"/>
      <c r="O89" s="31"/>
      <c r="P89" s="31"/>
      <c r="Q89" s="31"/>
      <c r="R89" s="14"/>
    </row>
    <row r="90" spans="2:18" x14ac:dyDescent="0.25">
      <c r="B90" s="19"/>
      <c r="C90" s="141" t="s">
        <v>433</v>
      </c>
      <c r="D90" s="168"/>
      <c r="E90" s="31"/>
      <c r="F90" s="31"/>
      <c r="G90" s="31"/>
      <c r="H90" s="31"/>
      <c r="I90" s="31"/>
      <c r="J90" s="31"/>
      <c r="K90" s="31"/>
      <c r="L90" s="31"/>
      <c r="M90" s="31"/>
      <c r="N90" s="31"/>
      <c r="O90" s="31"/>
      <c r="P90" s="31"/>
      <c r="Q90" s="31"/>
      <c r="R90" s="14"/>
    </row>
    <row r="91" spans="2:18" x14ac:dyDescent="0.25">
      <c r="B91" s="19"/>
      <c r="C91" s="141" t="s">
        <v>538</v>
      </c>
      <c r="D91" s="168"/>
      <c r="E91" s="31"/>
      <c r="F91" s="31"/>
      <c r="G91" s="31"/>
      <c r="H91" s="31"/>
      <c r="I91" s="31"/>
      <c r="J91" s="31"/>
      <c r="K91" s="31"/>
      <c r="L91" s="31"/>
      <c r="M91" s="31"/>
      <c r="N91" s="31"/>
      <c r="O91" s="31"/>
      <c r="P91" s="31"/>
      <c r="Q91" s="31"/>
      <c r="R91" s="14"/>
    </row>
    <row r="92" spans="2:18" x14ac:dyDescent="0.25">
      <c r="B92" s="19"/>
      <c r="C92" s="141" t="s">
        <v>430</v>
      </c>
      <c r="D92" s="168"/>
      <c r="E92" s="31"/>
      <c r="F92" s="31"/>
      <c r="G92" s="31"/>
      <c r="H92" s="31"/>
      <c r="I92" s="31"/>
      <c r="J92" s="31"/>
      <c r="K92" s="31"/>
      <c r="L92" s="31"/>
      <c r="M92" s="31"/>
      <c r="N92" s="31"/>
      <c r="O92" s="31"/>
      <c r="P92" s="31"/>
      <c r="Q92" s="31"/>
      <c r="R92" s="14"/>
    </row>
    <row r="93" spans="2:18" x14ac:dyDescent="0.25">
      <c r="B93" s="19"/>
      <c r="C93" s="169" t="s">
        <v>434</v>
      </c>
      <c r="D93" s="168"/>
      <c r="E93" s="31"/>
      <c r="F93" s="31"/>
      <c r="G93" s="31"/>
      <c r="H93" s="31"/>
      <c r="I93" s="31"/>
      <c r="J93" s="31"/>
      <c r="K93" s="31"/>
      <c r="L93" s="31"/>
      <c r="M93" s="31"/>
      <c r="N93" s="31"/>
      <c r="O93" s="31"/>
      <c r="P93" s="31"/>
      <c r="Q93" s="31"/>
      <c r="R93" s="14"/>
    </row>
    <row r="94" spans="2:18" x14ac:dyDescent="0.25">
      <c r="B94" s="19"/>
      <c r="C94" s="141" t="s">
        <v>431</v>
      </c>
      <c r="D94" s="168"/>
      <c r="E94" s="31"/>
      <c r="F94" s="31"/>
      <c r="G94" s="31"/>
      <c r="H94" s="31"/>
      <c r="I94" s="31"/>
      <c r="J94" s="31"/>
      <c r="K94" s="31"/>
      <c r="L94" s="31"/>
      <c r="M94" s="31"/>
      <c r="N94" s="31"/>
      <c r="O94" s="31"/>
      <c r="P94" s="31"/>
      <c r="Q94" s="31"/>
      <c r="R94" s="14"/>
    </row>
    <row r="95" spans="2:18" x14ac:dyDescent="0.25">
      <c r="B95" s="19"/>
      <c r="C95" s="141" t="s">
        <v>437</v>
      </c>
      <c r="D95" s="168"/>
      <c r="E95" s="31"/>
      <c r="F95" s="31"/>
      <c r="G95" s="31"/>
      <c r="H95" s="31"/>
      <c r="I95" s="31"/>
      <c r="J95" s="31"/>
      <c r="K95" s="31"/>
      <c r="L95" s="31"/>
      <c r="M95" s="31"/>
      <c r="N95" s="31"/>
      <c r="O95" s="31"/>
      <c r="P95" s="31"/>
      <c r="Q95" s="31"/>
      <c r="R95" s="14"/>
    </row>
    <row r="96" spans="2:18" ht="16.5" thickBot="1" x14ac:dyDescent="0.3">
      <c r="B96" s="19"/>
      <c r="C96" s="142"/>
      <c r="D96" s="170"/>
      <c r="E96" s="31"/>
      <c r="F96" s="31"/>
      <c r="G96" s="31"/>
      <c r="H96" s="31"/>
      <c r="I96" s="31"/>
      <c r="J96" s="31"/>
      <c r="K96" s="31"/>
      <c r="L96" s="31"/>
      <c r="M96" s="31"/>
      <c r="N96" s="31"/>
      <c r="O96" s="31"/>
      <c r="P96" s="31"/>
      <c r="Q96" s="31"/>
      <c r="R96" s="14"/>
    </row>
    <row r="97" spans="2:18" ht="15" x14ac:dyDescent="0.25">
      <c r="B97" s="19"/>
      <c r="C97" s="31"/>
      <c r="D97" s="31"/>
      <c r="E97" s="31"/>
      <c r="F97" s="31"/>
      <c r="G97" s="31"/>
      <c r="H97" s="31"/>
      <c r="I97" s="31"/>
      <c r="J97" s="31"/>
      <c r="K97" s="31"/>
      <c r="L97" s="31"/>
      <c r="M97" s="31"/>
      <c r="N97" s="31"/>
      <c r="O97" s="31"/>
      <c r="P97" s="31"/>
      <c r="Q97" s="31"/>
      <c r="R97" s="14"/>
    </row>
    <row r="98" spans="2:18" ht="15" x14ac:dyDescent="0.25">
      <c r="B98" s="19"/>
      <c r="C98" s="31"/>
      <c r="D98" s="31"/>
      <c r="E98" s="31"/>
      <c r="F98" s="31"/>
      <c r="G98" s="31"/>
      <c r="H98" s="31"/>
      <c r="I98" s="31"/>
      <c r="J98" s="31"/>
      <c r="K98" s="31"/>
      <c r="L98" s="31"/>
      <c r="M98" s="31"/>
      <c r="N98" s="31"/>
      <c r="O98" s="31"/>
      <c r="P98" s="31"/>
      <c r="Q98" s="31"/>
      <c r="R98" s="14"/>
    </row>
    <row r="99" spans="2:18" ht="15" x14ac:dyDescent="0.25">
      <c r="B99" s="19"/>
      <c r="C99" s="31"/>
      <c r="D99" s="31"/>
      <c r="E99" s="31"/>
      <c r="F99" s="31"/>
      <c r="G99" s="31"/>
      <c r="H99" s="31"/>
      <c r="I99" s="31"/>
      <c r="J99" s="31"/>
      <c r="K99" s="31"/>
      <c r="L99" s="31"/>
      <c r="M99" s="31"/>
      <c r="N99" s="31"/>
      <c r="O99" s="31"/>
      <c r="P99" s="31"/>
      <c r="Q99" s="31"/>
      <c r="R99" s="14"/>
    </row>
    <row r="100" spans="2:18" ht="27" customHeight="1" x14ac:dyDescent="0.25">
      <c r="B100" s="19"/>
      <c r="C100" s="445" t="s">
        <v>480</v>
      </c>
      <c r="D100" s="31"/>
      <c r="E100" s="31"/>
      <c r="F100" s="31"/>
      <c r="G100" s="31"/>
      <c r="H100" s="31"/>
      <c r="I100" s="31"/>
      <c r="J100" s="31"/>
      <c r="K100" s="31"/>
      <c r="L100" s="31"/>
      <c r="M100" s="31"/>
      <c r="N100" s="31"/>
      <c r="O100" s="31"/>
      <c r="P100" s="31"/>
      <c r="Q100" s="31"/>
      <c r="R100" s="14"/>
    </row>
    <row r="101" spans="2:18" ht="15" x14ac:dyDescent="0.25">
      <c r="B101" s="19"/>
      <c r="C101" s="102" t="s">
        <v>436</v>
      </c>
      <c r="D101" s="31"/>
      <c r="E101" s="31"/>
      <c r="F101" s="31"/>
      <c r="G101" s="31"/>
      <c r="H101" s="31"/>
      <c r="I101" s="31"/>
      <c r="J101" s="31"/>
      <c r="K101" s="31"/>
      <c r="L101" s="31"/>
      <c r="M101" s="31"/>
      <c r="N101" s="31"/>
      <c r="O101" s="31"/>
      <c r="P101" s="31"/>
      <c r="Q101" s="31"/>
      <c r="R101" s="14"/>
    </row>
    <row r="102" spans="2:18" ht="15" x14ac:dyDescent="0.25">
      <c r="B102" s="19"/>
      <c r="C102" s="31"/>
      <c r="D102" s="31"/>
      <c r="E102" s="31"/>
      <c r="F102" s="31"/>
      <c r="G102" s="31"/>
      <c r="H102" s="31"/>
      <c r="I102" s="31"/>
      <c r="J102" s="31"/>
      <c r="K102" s="31"/>
      <c r="L102" s="31"/>
      <c r="M102" s="31"/>
      <c r="N102" s="31"/>
      <c r="O102" s="31"/>
      <c r="P102" s="31"/>
      <c r="Q102" s="31"/>
      <c r="R102" s="14"/>
    </row>
    <row r="103" spans="2:18" ht="15" x14ac:dyDescent="0.25">
      <c r="B103" s="19"/>
      <c r="C103" s="31"/>
      <c r="D103" s="31"/>
      <c r="E103" s="31"/>
      <c r="F103" s="31"/>
      <c r="G103" s="31"/>
      <c r="H103" s="31"/>
      <c r="I103" s="31"/>
      <c r="J103" s="31"/>
      <c r="K103" s="31"/>
      <c r="L103" s="31"/>
      <c r="M103" s="31"/>
      <c r="N103" s="31"/>
      <c r="O103" s="31"/>
      <c r="P103" s="31"/>
      <c r="Q103" s="31"/>
      <c r="R103" s="14"/>
    </row>
    <row r="104" spans="2:18" ht="15" x14ac:dyDescent="0.25">
      <c r="B104" s="19"/>
      <c r="C104" s="31"/>
      <c r="D104" s="31"/>
      <c r="E104" s="31"/>
      <c r="F104" s="31"/>
      <c r="G104" s="31"/>
      <c r="H104" s="31"/>
      <c r="I104" s="31"/>
      <c r="J104" s="31"/>
      <c r="K104" s="31"/>
      <c r="L104" s="31"/>
      <c r="M104" s="31"/>
      <c r="N104" s="31"/>
      <c r="O104" s="31"/>
      <c r="P104" s="31"/>
      <c r="Q104" s="31"/>
      <c r="R104" s="14"/>
    </row>
    <row r="105" spans="2:18" ht="15" x14ac:dyDescent="0.25">
      <c r="B105" s="19"/>
      <c r="C105" s="31"/>
      <c r="D105" s="31"/>
      <c r="E105" s="31"/>
      <c r="F105" s="31"/>
      <c r="G105" s="31"/>
      <c r="H105" s="31"/>
      <c r="I105" s="31"/>
      <c r="J105" s="31"/>
      <c r="K105" s="31"/>
      <c r="L105" s="31"/>
      <c r="M105" s="31"/>
      <c r="N105" s="31"/>
      <c r="O105" s="31"/>
      <c r="P105" s="31"/>
      <c r="Q105" s="31"/>
      <c r="R105" s="14"/>
    </row>
    <row r="106" spans="2:18" ht="15" x14ac:dyDescent="0.25">
      <c r="B106" s="19"/>
      <c r="C106" s="102" t="s">
        <v>465</v>
      </c>
      <c r="D106" s="31"/>
      <c r="E106" s="31"/>
      <c r="F106" s="31"/>
      <c r="G106" s="31"/>
      <c r="H106" s="31"/>
      <c r="I106" s="31"/>
      <c r="J106" s="31"/>
      <c r="K106" s="31"/>
      <c r="L106" s="31"/>
      <c r="M106" s="31"/>
      <c r="N106" s="31"/>
      <c r="O106" s="31"/>
      <c r="P106" s="31"/>
      <c r="Q106" s="31"/>
      <c r="R106" s="14"/>
    </row>
    <row r="107" spans="2:18" thickBot="1" x14ac:dyDescent="0.3">
      <c r="B107" s="19"/>
      <c r="C107" s="31"/>
      <c r="D107" s="31"/>
      <c r="E107" s="31"/>
      <c r="F107" s="31"/>
      <c r="G107" s="31"/>
      <c r="H107" s="31"/>
      <c r="I107" s="31"/>
      <c r="J107" s="31"/>
      <c r="K107" s="31"/>
      <c r="L107" s="31"/>
      <c r="M107" s="31"/>
      <c r="N107" s="31"/>
      <c r="O107" s="31"/>
      <c r="P107" s="31"/>
      <c r="Q107" s="31"/>
      <c r="R107" s="14"/>
    </row>
    <row r="108" spans="2:18" s="2" customFormat="1" thickBot="1" x14ac:dyDescent="0.3">
      <c r="B108" s="28"/>
      <c r="C108" s="32"/>
      <c r="D108" s="73">
        <f ca="1">D38</f>
        <v>2020</v>
      </c>
      <c r="E108" s="60">
        <f ca="1">D108+1</f>
        <v>2021</v>
      </c>
      <c r="F108" s="60">
        <f ca="1">E108+1</f>
        <v>2022</v>
      </c>
      <c r="G108" s="60">
        <f ca="1">F108+1</f>
        <v>2023</v>
      </c>
      <c r="H108" s="60">
        <f ca="1">G108+1</f>
        <v>2024</v>
      </c>
      <c r="I108" s="61">
        <f ca="1">H108+1</f>
        <v>2025</v>
      </c>
      <c r="J108" s="31"/>
      <c r="K108" s="31"/>
      <c r="L108" s="31"/>
      <c r="M108" s="31"/>
      <c r="N108" s="31"/>
      <c r="O108" s="31"/>
      <c r="P108" s="31"/>
      <c r="Q108" s="31"/>
      <c r="R108" s="30"/>
    </row>
    <row r="109" spans="2:18" s="2" customFormat="1" x14ac:dyDescent="0.25">
      <c r="B109" s="28"/>
      <c r="C109" s="192" t="s">
        <v>426</v>
      </c>
      <c r="D109" s="205">
        <f>D39</f>
        <v>123786</v>
      </c>
      <c r="E109" s="205">
        <f t="shared" ref="E109:H109" si="2">E39</f>
        <v>174488</v>
      </c>
      <c r="F109" s="205">
        <f t="shared" si="2"/>
        <v>229346</v>
      </c>
      <c r="G109" s="205">
        <f t="shared" si="2"/>
        <v>327816</v>
      </c>
      <c r="H109" s="208">
        <f t="shared" si="2"/>
        <v>359337</v>
      </c>
      <c r="I109" s="211"/>
      <c r="J109" s="96" t="s">
        <v>510</v>
      </c>
      <c r="K109" s="100"/>
      <c r="L109" s="101"/>
      <c r="M109" s="31"/>
      <c r="N109" s="31"/>
      <c r="O109" s="31"/>
      <c r="P109" s="31"/>
      <c r="Q109" s="31"/>
      <c r="R109" s="30"/>
    </row>
    <row r="110" spans="2:18" s="2" customFormat="1" x14ac:dyDescent="0.25">
      <c r="B110" s="28"/>
      <c r="C110" s="193" t="s">
        <v>427</v>
      </c>
      <c r="D110" s="206">
        <f t="shared" ref="D110:H111" si="3">D40</f>
        <v>25</v>
      </c>
      <c r="E110" s="206">
        <f t="shared" si="3"/>
        <v>0</v>
      </c>
      <c r="F110" s="206" t="str">
        <f t="shared" si="3"/>
        <v>nd</v>
      </c>
      <c r="G110" s="206">
        <f t="shared" si="3"/>
        <v>10</v>
      </c>
      <c r="H110" s="209">
        <f t="shared" si="3"/>
        <v>0</v>
      </c>
      <c r="I110" s="212"/>
      <c r="J110" s="172" t="s">
        <v>530</v>
      </c>
      <c r="K110" s="31"/>
      <c r="L110" s="31"/>
      <c r="M110" s="31"/>
      <c r="N110" s="31"/>
      <c r="O110" s="31"/>
      <c r="P110" s="31"/>
      <c r="Q110" s="31"/>
      <c r="R110" s="30"/>
    </row>
    <row r="111" spans="2:18" s="2" customFormat="1" ht="16.5" thickBot="1" x14ac:dyDescent="0.3">
      <c r="B111" s="28"/>
      <c r="C111" s="194" t="s">
        <v>428</v>
      </c>
      <c r="D111" s="207">
        <f t="shared" si="3"/>
        <v>190108</v>
      </c>
      <c r="E111" s="207">
        <f t="shared" si="3"/>
        <v>222553</v>
      </c>
      <c r="F111" s="207">
        <f t="shared" si="3"/>
        <v>189489</v>
      </c>
      <c r="G111" s="207">
        <f t="shared" si="3"/>
        <v>246194</v>
      </c>
      <c r="H111" s="210">
        <f t="shared" si="3"/>
        <v>262528</v>
      </c>
      <c r="I111" s="213"/>
      <c r="J111" s="31"/>
      <c r="K111" s="31"/>
      <c r="L111" s="31"/>
      <c r="M111" s="31"/>
      <c r="N111" s="31"/>
      <c r="O111" s="31"/>
      <c r="P111" s="31"/>
      <c r="Q111" s="31"/>
      <c r="R111" s="30"/>
    </row>
    <row r="112" spans="2:18" s="2" customFormat="1" ht="15" x14ac:dyDescent="0.25">
      <c r="B112" s="28"/>
      <c r="C112" s="31"/>
      <c r="D112" s="31"/>
      <c r="E112" s="31"/>
      <c r="F112" s="31"/>
      <c r="G112" s="31"/>
      <c r="H112" s="31"/>
      <c r="I112" s="31"/>
      <c r="J112" s="31"/>
      <c r="K112" s="31"/>
      <c r="L112" s="31"/>
      <c r="M112" s="31"/>
      <c r="N112" s="31"/>
      <c r="O112" s="31"/>
      <c r="P112" s="31"/>
      <c r="Q112" s="31"/>
      <c r="R112" s="30"/>
    </row>
    <row r="113" spans="2:18" s="2" customFormat="1" ht="15" x14ac:dyDescent="0.25">
      <c r="B113" s="28"/>
      <c r="C113" s="31"/>
      <c r="D113" s="31"/>
      <c r="E113" s="31"/>
      <c r="F113" s="31"/>
      <c r="G113" s="31"/>
      <c r="H113" s="31"/>
      <c r="I113" s="31"/>
      <c r="J113" s="31"/>
      <c r="K113" s="31"/>
      <c r="L113" s="31"/>
      <c r="M113" s="31"/>
      <c r="N113" s="31"/>
      <c r="O113" s="31"/>
      <c r="P113" s="31"/>
      <c r="Q113" s="31"/>
      <c r="R113" s="30"/>
    </row>
    <row r="114" spans="2:18" s="2" customFormat="1" ht="16.5" thickBot="1" x14ac:dyDescent="0.3">
      <c r="B114" s="28"/>
      <c r="C114" s="31"/>
      <c r="D114" s="181" t="s">
        <v>517</v>
      </c>
      <c r="E114" s="182"/>
      <c r="F114" s="31"/>
      <c r="G114" s="31"/>
      <c r="H114" s="31"/>
      <c r="I114" s="31"/>
      <c r="J114" s="31"/>
      <c r="K114" s="31"/>
      <c r="L114" s="31"/>
      <c r="M114" s="31"/>
      <c r="N114" s="31"/>
      <c r="O114" s="31"/>
      <c r="P114" s="31"/>
      <c r="Q114" s="31"/>
      <c r="R114" s="30"/>
    </row>
    <row r="115" spans="2:18" s="2" customFormat="1" ht="16.5" thickBot="1" x14ac:dyDescent="0.3">
      <c r="B115" s="28"/>
      <c r="C115" s="175" t="s">
        <v>444</v>
      </c>
      <c r="D115" s="202" t="b">
        <f>ISNUMBER(D40)</f>
        <v>1</v>
      </c>
      <c r="E115" s="203" t="b">
        <f t="shared" ref="E115:H115" si="4">ISNUMBER(E40)</f>
        <v>0</v>
      </c>
      <c r="F115" s="203" t="b">
        <f t="shared" si="4"/>
        <v>0</v>
      </c>
      <c r="G115" s="203" t="b">
        <f t="shared" si="4"/>
        <v>1</v>
      </c>
      <c r="H115" s="204" t="b">
        <f t="shared" si="4"/>
        <v>0</v>
      </c>
      <c r="I115" s="31"/>
      <c r="J115" s="31"/>
      <c r="K115" s="31"/>
      <c r="L115" s="31"/>
      <c r="M115" s="31"/>
      <c r="N115" s="31"/>
      <c r="O115" s="31"/>
      <c r="P115" s="31"/>
      <c r="Q115" s="31"/>
      <c r="R115" s="30"/>
    </row>
    <row r="116" spans="2:18" s="2" customFormat="1" ht="17.25" customHeight="1" x14ac:dyDescent="0.25">
      <c r="B116" s="28"/>
      <c r="C116" s="31"/>
      <c r="D116" s="31"/>
      <c r="E116" s="31"/>
      <c r="F116" s="31"/>
      <c r="G116" s="31"/>
      <c r="H116" s="31"/>
      <c r="I116" s="31"/>
      <c r="J116" s="31"/>
      <c r="K116" s="31"/>
      <c r="L116" s="31"/>
      <c r="M116" s="31"/>
      <c r="N116" s="31"/>
      <c r="O116" s="31"/>
      <c r="P116" s="31"/>
      <c r="Q116" s="31"/>
      <c r="R116" s="30"/>
    </row>
    <row r="117" spans="2:18" s="2" customFormat="1" ht="15" x14ac:dyDescent="0.25">
      <c r="B117" s="28"/>
      <c r="C117" s="31"/>
      <c r="D117" s="31"/>
      <c r="E117" s="31"/>
      <c r="F117" s="31"/>
      <c r="G117" s="31"/>
      <c r="H117" s="31"/>
      <c r="I117" s="31"/>
      <c r="J117" s="31"/>
      <c r="K117" s="31"/>
      <c r="L117" s="31"/>
      <c r="M117" s="31"/>
      <c r="N117" s="31"/>
      <c r="O117" s="31"/>
      <c r="P117" s="31"/>
      <c r="Q117" s="31"/>
      <c r="R117" s="30"/>
    </row>
    <row r="118" spans="2:18" s="2" customFormat="1" ht="15" x14ac:dyDescent="0.25">
      <c r="B118" s="28"/>
      <c r="C118" s="31"/>
      <c r="D118" s="31"/>
      <c r="E118" s="31"/>
      <c r="F118" s="31"/>
      <c r="G118" s="31"/>
      <c r="H118" s="31"/>
      <c r="I118" s="175" t="s">
        <v>512</v>
      </c>
      <c r="J118" s="102" t="s">
        <v>460</v>
      </c>
      <c r="K118" s="102"/>
      <c r="L118" s="102"/>
      <c r="M118" s="31"/>
      <c r="N118" s="31"/>
      <c r="O118" s="31"/>
      <c r="P118" s="31"/>
      <c r="Q118" s="31"/>
      <c r="R118" s="30"/>
    </row>
    <row r="119" spans="2:18" s="2" customFormat="1" x14ac:dyDescent="0.25">
      <c r="B119" s="28"/>
      <c r="C119" s="11"/>
      <c r="D119" s="12"/>
      <c r="E119" s="34"/>
      <c r="F119" s="13"/>
      <c r="G119" s="12"/>
      <c r="H119" s="31"/>
      <c r="I119" s="175" t="s">
        <v>512</v>
      </c>
      <c r="J119" s="102" t="s">
        <v>461</v>
      </c>
      <c r="K119" s="102"/>
      <c r="L119" s="102"/>
      <c r="M119" s="31"/>
      <c r="N119" s="31"/>
      <c r="O119" s="31"/>
      <c r="P119" s="31"/>
      <c r="Q119" s="31"/>
      <c r="R119" s="30"/>
    </row>
    <row r="120" spans="2:18" s="2" customFormat="1" ht="16.5" thickBot="1" x14ac:dyDescent="0.3">
      <c r="B120" s="28"/>
      <c r="C120" s="31"/>
      <c r="D120" s="181" t="s">
        <v>464</v>
      </c>
      <c r="E120" s="182"/>
      <c r="F120" s="32"/>
      <c r="G120" s="32"/>
      <c r="H120" s="32"/>
      <c r="I120" s="98" t="s">
        <v>462</v>
      </c>
      <c r="J120" s="99"/>
      <c r="K120" s="100"/>
      <c r="L120" s="101"/>
      <c r="M120" s="101"/>
      <c r="N120" s="101"/>
      <c r="O120" s="101"/>
      <c r="P120" s="101"/>
      <c r="Q120" s="101"/>
      <c r="R120" s="30"/>
    </row>
    <row r="121" spans="2:18" s="2" customFormat="1" thickBot="1" x14ac:dyDescent="0.3">
      <c r="B121" s="28"/>
      <c r="C121" s="32"/>
      <c r="D121" s="59">
        <f ca="1">D38</f>
        <v>2020</v>
      </c>
      <c r="E121" s="60">
        <f ca="1">D121+1</f>
        <v>2021</v>
      </c>
      <c r="F121" s="60">
        <f ca="1">E121+1</f>
        <v>2022</v>
      </c>
      <c r="G121" s="60">
        <f ca="1">F121+1</f>
        <v>2023</v>
      </c>
      <c r="H121" s="60">
        <f ca="1">G121+1</f>
        <v>2024</v>
      </c>
      <c r="I121" s="60">
        <f ca="1">H121+1</f>
        <v>2025</v>
      </c>
      <c r="J121" s="61" t="s">
        <v>423</v>
      </c>
      <c r="K121" s="61" t="s">
        <v>423</v>
      </c>
      <c r="L121" s="31"/>
      <c r="M121" s="31"/>
      <c r="N121" s="31"/>
      <c r="O121" s="31"/>
      <c r="P121" s="31"/>
      <c r="Q121" s="31"/>
      <c r="R121" s="30"/>
    </row>
    <row r="122" spans="2:18" s="2" customFormat="1" x14ac:dyDescent="0.25">
      <c r="B122" s="28"/>
      <c r="C122" s="192" t="s">
        <v>426</v>
      </c>
      <c r="D122" s="205"/>
      <c r="E122" s="205"/>
      <c r="F122" s="205"/>
      <c r="G122" s="205"/>
      <c r="H122" s="208"/>
      <c r="I122" s="211"/>
      <c r="J122" s="365"/>
      <c r="K122" s="366"/>
      <c r="L122" s="31"/>
      <c r="M122" s="31"/>
      <c r="N122" s="31"/>
      <c r="O122" s="31"/>
      <c r="P122" s="31"/>
      <c r="Q122" s="31"/>
      <c r="R122" s="30"/>
    </row>
    <row r="123" spans="2:18" s="2" customFormat="1" x14ac:dyDescent="0.25">
      <c r="B123" s="28"/>
      <c r="C123" s="193" t="s">
        <v>427</v>
      </c>
      <c r="D123" s="206"/>
      <c r="E123" s="206"/>
      <c r="F123" s="206"/>
      <c r="G123" s="206"/>
      <c r="H123" s="209"/>
      <c r="I123" s="212"/>
      <c r="J123" s="367"/>
      <c r="K123" s="368"/>
      <c r="L123" s="31"/>
      <c r="M123" s="314"/>
      <c r="N123" s="31"/>
      <c r="O123" s="31"/>
      <c r="P123" s="31"/>
      <c r="Q123" s="31"/>
      <c r="R123" s="30"/>
    </row>
    <row r="124" spans="2:18" s="2" customFormat="1" ht="16.5" thickBot="1" x14ac:dyDescent="0.3">
      <c r="B124" s="28"/>
      <c r="C124" s="194" t="s">
        <v>428</v>
      </c>
      <c r="D124" s="207"/>
      <c r="E124" s="207"/>
      <c r="F124" s="207"/>
      <c r="G124" s="207"/>
      <c r="H124" s="210"/>
      <c r="I124" s="213"/>
      <c r="J124" s="369"/>
      <c r="K124" s="370"/>
      <c r="L124" s="31"/>
      <c r="M124" s="31"/>
      <c r="N124" s="31"/>
      <c r="O124" s="31"/>
      <c r="P124" s="31"/>
      <c r="Q124" s="31"/>
      <c r="R124" s="30"/>
    </row>
    <row r="125" spans="2:18" s="2" customFormat="1" thickBot="1" x14ac:dyDescent="0.3">
      <c r="B125" s="28"/>
      <c r="C125" s="31"/>
      <c r="D125" s="31"/>
      <c r="E125" s="31"/>
      <c r="F125" s="31"/>
      <c r="G125" s="31"/>
      <c r="H125" s="31"/>
      <c r="I125" s="31"/>
      <c r="J125" s="31"/>
      <c r="K125" s="31"/>
      <c r="L125" s="31"/>
      <c r="M125" s="31"/>
      <c r="N125" s="31"/>
      <c r="O125" s="31"/>
      <c r="P125" s="31"/>
      <c r="Q125" s="31"/>
      <c r="R125" s="30"/>
    </row>
    <row r="126" spans="2:18" s="2" customFormat="1" ht="19.5" thickBot="1" x14ac:dyDescent="0.35">
      <c r="B126" s="28"/>
      <c r="C126" s="171" t="s">
        <v>445</v>
      </c>
      <c r="D126" s="12"/>
      <c r="E126" s="31"/>
      <c r="F126" s="31"/>
      <c r="G126" s="31"/>
      <c r="H126" s="31"/>
      <c r="I126" s="31"/>
      <c r="J126" s="31"/>
      <c r="K126" s="31"/>
      <c r="L126" s="31"/>
      <c r="M126" s="31"/>
      <c r="N126" s="31"/>
      <c r="O126" s="31"/>
      <c r="P126" s="31"/>
      <c r="Q126" s="31"/>
      <c r="R126" s="30"/>
    </row>
    <row r="127" spans="2:18" s="2" customFormat="1" x14ac:dyDescent="0.25">
      <c r="B127" s="28"/>
      <c r="C127" s="166" t="s">
        <v>533</v>
      </c>
      <c r="D127" s="167"/>
      <c r="E127" s="31"/>
      <c r="F127" s="31"/>
      <c r="G127" s="31"/>
      <c r="H127" s="31"/>
      <c r="I127" s="31"/>
      <c r="J127" s="31"/>
      <c r="K127" s="31"/>
      <c r="L127" s="31"/>
      <c r="M127" s="31"/>
      <c r="N127" s="31"/>
      <c r="O127" s="31"/>
      <c r="P127" s="31"/>
      <c r="Q127" s="31"/>
      <c r="R127" s="30"/>
    </row>
    <row r="128" spans="2:18" s="2" customFormat="1" x14ac:dyDescent="0.25">
      <c r="B128" s="28"/>
      <c r="C128" s="141" t="s">
        <v>446</v>
      </c>
      <c r="D128" s="168"/>
      <c r="E128" s="31"/>
      <c r="F128" s="445" t="s">
        <v>481</v>
      </c>
      <c r="G128" s="31"/>
      <c r="H128" s="31"/>
      <c r="I128" s="31"/>
      <c r="J128" s="31"/>
      <c r="K128" s="31"/>
      <c r="L128" s="31"/>
      <c r="M128" s="31"/>
      <c r="N128" s="31"/>
      <c r="O128" s="31"/>
      <c r="P128" s="31"/>
      <c r="Q128" s="31"/>
      <c r="R128" s="30"/>
    </row>
    <row r="129" spans="2:18" s="2" customFormat="1" x14ac:dyDescent="0.25">
      <c r="B129" s="28"/>
      <c r="C129" s="141" t="s">
        <v>447</v>
      </c>
      <c r="D129" s="168"/>
      <c r="E129" s="31"/>
      <c r="F129" s="31"/>
      <c r="G129" s="31"/>
      <c r="H129" s="31"/>
      <c r="I129" s="31"/>
      <c r="J129" s="31"/>
      <c r="K129" s="31"/>
      <c r="L129" s="31"/>
      <c r="M129" s="31"/>
      <c r="N129" s="31"/>
      <c r="O129" s="31"/>
      <c r="P129" s="31"/>
      <c r="Q129" s="31"/>
      <c r="R129" s="30"/>
    </row>
    <row r="130" spans="2:18" s="2" customFormat="1" x14ac:dyDescent="0.25">
      <c r="B130" s="28"/>
      <c r="C130" s="141" t="s">
        <v>455</v>
      </c>
      <c r="D130" s="168"/>
      <c r="E130" s="31"/>
      <c r="F130" s="31"/>
      <c r="G130" s="31"/>
      <c r="H130" s="31"/>
      <c r="I130" s="31"/>
      <c r="J130" s="31"/>
      <c r="K130" s="31"/>
      <c r="L130" s="31"/>
      <c r="M130" s="31"/>
      <c r="N130" s="31"/>
      <c r="O130" s="31"/>
      <c r="P130" s="31"/>
      <c r="Q130" s="31"/>
      <c r="R130" s="30"/>
    </row>
    <row r="131" spans="2:18" s="2" customFormat="1" ht="16.5" thickBot="1" x14ac:dyDescent="0.3">
      <c r="B131" s="28"/>
      <c r="C131" s="142"/>
      <c r="D131" s="170"/>
      <c r="E131" s="31"/>
      <c r="F131" s="31"/>
      <c r="G131" s="31"/>
      <c r="H131" s="31"/>
      <c r="I131" s="31"/>
      <c r="J131" s="31"/>
      <c r="K131" s="31"/>
      <c r="L131" s="31"/>
      <c r="M131" s="31"/>
      <c r="N131" s="31"/>
      <c r="O131" s="31"/>
      <c r="P131" s="31"/>
      <c r="Q131" s="31"/>
      <c r="R131" s="30"/>
    </row>
    <row r="132" spans="2:18" s="2" customFormat="1" ht="15" x14ac:dyDescent="0.25">
      <c r="B132" s="28"/>
      <c r="C132" s="31"/>
      <c r="D132" s="31"/>
      <c r="E132" s="31"/>
      <c r="F132" s="31"/>
      <c r="G132" s="31"/>
      <c r="H132" s="31"/>
      <c r="I132" s="31"/>
      <c r="J132" s="31"/>
      <c r="K132" s="31"/>
      <c r="L132" s="31"/>
      <c r="M132" s="31"/>
      <c r="N132" s="31"/>
      <c r="O132" s="31"/>
      <c r="P132" s="31"/>
      <c r="Q132" s="31"/>
      <c r="R132" s="30"/>
    </row>
    <row r="133" spans="2:18" s="2" customFormat="1" thickBot="1" x14ac:dyDescent="0.3">
      <c r="B133" s="67"/>
      <c r="C133" s="84"/>
      <c r="D133" s="84"/>
      <c r="E133" s="84"/>
      <c r="F133" s="84"/>
      <c r="G133" s="84"/>
      <c r="H133" s="84"/>
      <c r="I133" s="84"/>
      <c r="J133" s="84"/>
      <c r="K133" s="84"/>
      <c r="L133" s="85"/>
      <c r="M133" s="85"/>
      <c r="N133" s="85"/>
      <c r="O133" s="85"/>
      <c r="P133" s="85"/>
      <c r="Q133" s="84"/>
      <c r="R133" s="81"/>
    </row>
    <row r="134" spans="2:18" thickBot="1" x14ac:dyDescent="0.3">
      <c r="B134" s="40"/>
      <c r="C134" s="40"/>
      <c r="D134" s="40"/>
    </row>
    <row r="135" spans="2:18" s="2" customFormat="1" thickBot="1" x14ac:dyDescent="0.3">
      <c r="B135" s="27"/>
      <c r="C135" s="33"/>
      <c r="D135" s="33"/>
      <c r="E135" s="33"/>
      <c r="F135" s="33"/>
      <c r="G135" s="33"/>
      <c r="H135" s="33"/>
      <c r="I135" s="33"/>
      <c r="J135" s="33"/>
      <c r="K135" s="33"/>
      <c r="L135" s="86"/>
      <c r="M135" s="86"/>
      <c r="N135" s="86"/>
      <c r="O135" s="86"/>
      <c r="P135" s="86"/>
      <c r="Q135" s="33"/>
      <c r="R135" s="29"/>
    </row>
    <row r="136" spans="2:18" s="2" customFormat="1" ht="19.5" thickBot="1" x14ac:dyDescent="0.35">
      <c r="B136" s="28"/>
      <c r="C136" s="87" t="s">
        <v>425</v>
      </c>
      <c r="D136" s="31"/>
      <c r="E136" s="31"/>
      <c r="F136" s="445" t="s">
        <v>482</v>
      </c>
      <c r="G136" s="31"/>
      <c r="H136" s="31"/>
      <c r="I136" s="31"/>
      <c r="J136" s="31"/>
      <c r="K136" s="31"/>
      <c r="L136" s="82"/>
      <c r="M136" s="82"/>
      <c r="N136" s="82"/>
      <c r="O136" s="82"/>
      <c r="P136" s="82"/>
      <c r="Q136" s="31"/>
      <c r="R136" s="30"/>
    </row>
    <row r="137" spans="2:18" s="2" customFormat="1" thickBot="1" x14ac:dyDescent="0.3">
      <c r="B137" s="28"/>
      <c r="C137" s="31"/>
      <c r="D137" s="31"/>
      <c r="E137" s="31"/>
      <c r="F137" s="31"/>
      <c r="G137" s="31"/>
      <c r="H137" s="31"/>
      <c r="I137" s="31"/>
      <c r="J137" s="31"/>
      <c r="K137" s="31"/>
      <c r="L137" s="31"/>
      <c r="M137" s="31"/>
      <c r="N137" s="31"/>
      <c r="O137" s="31"/>
      <c r="P137" s="31"/>
      <c r="Q137" s="31"/>
      <c r="R137" s="30"/>
    </row>
    <row r="138" spans="2:18" s="2" customFormat="1" thickBot="1" x14ac:dyDescent="0.3">
      <c r="B138" s="28"/>
      <c r="C138" s="115" t="s">
        <v>369</v>
      </c>
      <c r="D138" s="114"/>
      <c r="E138" s="31"/>
      <c r="F138" s="31"/>
      <c r="G138" s="31"/>
      <c r="H138" s="31"/>
      <c r="I138" s="31"/>
      <c r="J138" s="31"/>
      <c r="K138" s="31"/>
      <c r="L138" s="31"/>
      <c r="M138" s="31"/>
      <c r="N138" s="31"/>
      <c r="O138" s="31"/>
      <c r="P138" s="31"/>
      <c r="Q138" s="31"/>
      <c r="R138" s="30"/>
    </row>
    <row r="139" spans="2:18" s="2" customFormat="1" ht="15" x14ac:dyDescent="0.25">
      <c r="B139" s="28"/>
      <c r="C139" s="103" t="s">
        <v>448</v>
      </c>
      <c r="D139" s="104"/>
      <c r="E139" s="105"/>
      <c r="F139" s="105"/>
      <c r="G139" s="106"/>
      <c r="H139" s="31"/>
      <c r="I139" s="31"/>
      <c r="J139" s="31"/>
      <c r="K139" s="31"/>
      <c r="L139" s="31"/>
      <c r="M139" s="31"/>
      <c r="N139" s="31"/>
      <c r="O139" s="31"/>
      <c r="P139" s="31"/>
      <c r="Q139" s="31"/>
      <c r="R139" s="30"/>
    </row>
    <row r="140" spans="2:18" s="2" customFormat="1" ht="15" x14ac:dyDescent="0.25">
      <c r="B140" s="28"/>
      <c r="C140" s="107" t="s">
        <v>507</v>
      </c>
      <c r="D140" s="108"/>
      <c r="E140" s="95"/>
      <c r="F140" s="95"/>
      <c r="G140" s="109"/>
      <c r="H140" s="31"/>
      <c r="I140" s="31"/>
      <c r="J140" s="31"/>
      <c r="K140" s="31"/>
      <c r="L140" s="31"/>
      <c r="M140" s="31"/>
      <c r="N140" s="31"/>
      <c r="O140" s="31"/>
      <c r="P140" s="31"/>
      <c r="Q140" s="31"/>
      <c r="R140" s="30"/>
    </row>
    <row r="141" spans="2:18" s="2" customFormat="1" ht="15" x14ac:dyDescent="0.25">
      <c r="B141" s="28"/>
      <c r="C141" s="107" t="s">
        <v>456</v>
      </c>
      <c r="D141" s="108"/>
      <c r="E141" s="95"/>
      <c r="F141" s="95"/>
      <c r="G141" s="109"/>
      <c r="H141" s="31"/>
      <c r="I141" s="31"/>
      <c r="J141" s="31"/>
      <c r="K141" s="31"/>
      <c r="L141" s="31"/>
      <c r="M141" s="31"/>
      <c r="N141" s="31"/>
      <c r="O141" s="31"/>
      <c r="P141" s="31"/>
      <c r="Q141" s="31"/>
      <c r="R141" s="30"/>
    </row>
    <row r="142" spans="2:18" s="2" customFormat="1" ht="15" x14ac:dyDescent="0.25">
      <c r="B142" s="28"/>
      <c r="C142" s="107" t="s">
        <v>457</v>
      </c>
      <c r="D142" s="108"/>
      <c r="E142" s="95"/>
      <c r="F142" s="95"/>
      <c r="G142" s="109"/>
      <c r="H142" s="31"/>
      <c r="I142" s="31"/>
      <c r="J142" s="31"/>
      <c r="K142" s="31"/>
      <c r="L142" s="31"/>
      <c r="M142" s="31"/>
      <c r="N142" s="31"/>
      <c r="O142" s="31"/>
      <c r="P142" s="31"/>
      <c r="Q142" s="31"/>
      <c r="R142" s="30"/>
    </row>
    <row r="143" spans="2:18" s="2" customFormat="1" ht="15" x14ac:dyDescent="0.25">
      <c r="B143" s="28"/>
      <c r="C143" s="107" t="s">
        <v>534</v>
      </c>
      <c r="D143" s="108"/>
      <c r="E143" s="95"/>
      <c r="F143" s="95"/>
      <c r="G143" s="109"/>
      <c r="H143" s="31"/>
      <c r="I143" s="31"/>
      <c r="J143" s="31"/>
      <c r="K143" s="102"/>
      <c r="L143" s="31"/>
      <c r="M143" s="31"/>
      <c r="N143" s="31"/>
      <c r="O143" s="31"/>
      <c r="P143" s="31"/>
      <c r="Q143" s="31"/>
      <c r="R143" s="30"/>
    </row>
    <row r="144" spans="2:18" s="2" customFormat="1" thickBot="1" x14ac:dyDescent="0.3">
      <c r="B144" s="28"/>
      <c r="C144" s="110" t="s">
        <v>535</v>
      </c>
      <c r="D144" s="111"/>
      <c r="E144" s="112"/>
      <c r="F144" s="112"/>
      <c r="G144" s="113"/>
      <c r="H144" s="31"/>
      <c r="I144" s="31"/>
      <c r="J144" s="31"/>
      <c r="K144" s="102"/>
      <c r="L144" s="31"/>
      <c r="M144" s="31"/>
      <c r="N144" s="72"/>
      <c r="O144" s="31"/>
      <c r="P144" s="31"/>
      <c r="Q144" s="31"/>
      <c r="R144" s="30"/>
    </row>
    <row r="145" spans="2:18" s="2" customFormat="1" ht="15" x14ac:dyDescent="0.25">
      <c r="B145" s="28"/>
      <c r="C145" s="31"/>
      <c r="D145" s="31"/>
      <c r="E145" s="31"/>
      <c r="F145" s="31"/>
      <c r="G145" s="31"/>
      <c r="H145" s="31"/>
      <c r="I145" s="31"/>
      <c r="J145" s="31"/>
      <c r="K145" s="102"/>
      <c r="L145" s="31"/>
      <c r="M145" s="31"/>
      <c r="N145" s="31"/>
      <c r="O145" s="31"/>
      <c r="P145" s="31"/>
      <c r="Q145" s="31"/>
      <c r="R145" s="30"/>
    </row>
    <row r="146" spans="2:18" s="2" customFormat="1" ht="15" x14ac:dyDescent="0.25">
      <c r="B146" s="28"/>
      <c r="C146" s="31"/>
      <c r="D146" s="31"/>
      <c r="E146" s="31"/>
      <c r="F146" s="31"/>
      <c r="G146" s="31"/>
      <c r="H146" s="31"/>
      <c r="I146" s="31"/>
      <c r="J146" s="31"/>
      <c r="K146" s="31"/>
      <c r="L146" s="31"/>
      <c r="M146" s="31"/>
      <c r="N146" s="31"/>
      <c r="O146" s="31"/>
      <c r="P146" s="31"/>
      <c r="Q146" s="31"/>
      <c r="R146" s="30"/>
    </row>
    <row r="147" spans="2:18" s="2" customFormat="1" ht="15" x14ac:dyDescent="0.25">
      <c r="B147" s="28"/>
      <c r="C147" s="32" t="s">
        <v>449</v>
      </c>
      <c r="D147" s="31"/>
      <c r="E147" s="31"/>
      <c r="F147" s="31"/>
      <c r="G147" s="32" t="s">
        <v>451</v>
      </c>
      <c r="H147" s="31"/>
      <c r="I147" s="31"/>
      <c r="J147" s="31"/>
      <c r="K147" s="31"/>
      <c r="L147" s="32" t="s">
        <v>450</v>
      </c>
      <c r="M147" s="31"/>
      <c r="N147" s="31"/>
      <c r="O147" s="31"/>
      <c r="P147" s="31"/>
      <c r="Q147" s="31"/>
      <c r="R147" s="30"/>
    </row>
    <row r="148" spans="2:18" s="2" customFormat="1" ht="15" x14ac:dyDescent="0.25">
      <c r="B148" s="28"/>
      <c r="C148" s="31"/>
      <c r="D148" s="31"/>
      <c r="E148" s="31"/>
      <c r="F148" s="31"/>
      <c r="G148" s="31"/>
      <c r="H148" s="31"/>
      <c r="I148" s="31"/>
      <c r="J148" s="31"/>
      <c r="K148" s="31"/>
      <c r="L148" s="31"/>
      <c r="M148" s="31"/>
      <c r="N148" s="31"/>
      <c r="O148" s="31"/>
      <c r="P148" s="31"/>
      <c r="Q148" s="31"/>
      <c r="R148" s="30"/>
    </row>
    <row r="149" spans="2:18" s="2" customFormat="1" ht="15" x14ac:dyDescent="0.25">
      <c r="B149" s="28"/>
      <c r="C149" s="31"/>
      <c r="D149" s="31"/>
      <c r="E149" s="31"/>
      <c r="F149" s="31"/>
      <c r="G149" s="31"/>
      <c r="H149" s="31"/>
      <c r="I149" s="31"/>
      <c r="J149" s="31"/>
      <c r="K149" s="31"/>
      <c r="L149" s="31"/>
      <c r="M149" s="31"/>
      <c r="N149" s="31"/>
      <c r="O149" s="31"/>
      <c r="P149" s="31"/>
      <c r="Q149" s="31"/>
      <c r="R149" s="30"/>
    </row>
    <row r="150" spans="2:18" s="2" customFormat="1" ht="15" x14ac:dyDescent="0.25">
      <c r="B150" s="28"/>
      <c r="C150" s="31"/>
      <c r="D150" s="31"/>
      <c r="E150" s="31"/>
      <c r="F150" s="31"/>
      <c r="G150" s="31"/>
      <c r="H150" s="31"/>
      <c r="I150" s="31"/>
      <c r="J150" s="31"/>
      <c r="K150" s="31"/>
      <c r="L150" s="31"/>
      <c r="M150" s="31"/>
      <c r="N150" s="31"/>
      <c r="O150" s="31"/>
      <c r="P150" s="31"/>
      <c r="Q150" s="31"/>
      <c r="R150" s="30"/>
    </row>
    <row r="151" spans="2:18" s="2" customFormat="1" ht="15" x14ac:dyDescent="0.25">
      <c r="B151" s="28"/>
      <c r="C151" s="31"/>
      <c r="D151" s="31"/>
      <c r="E151" s="31"/>
      <c r="F151" s="31"/>
      <c r="G151" s="31"/>
      <c r="H151" s="31"/>
      <c r="I151" s="31"/>
      <c r="J151" s="31"/>
      <c r="K151" s="31"/>
      <c r="L151" s="31"/>
      <c r="M151" s="31"/>
      <c r="N151" s="31"/>
      <c r="O151" s="31"/>
      <c r="P151" s="31"/>
      <c r="Q151" s="31"/>
      <c r="R151" s="30"/>
    </row>
    <row r="152" spans="2:18" s="2" customFormat="1" ht="15" x14ac:dyDescent="0.25">
      <c r="B152" s="28"/>
      <c r="C152" s="31"/>
      <c r="D152" s="31"/>
      <c r="E152" s="31"/>
      <c r="F152" s="31"/>
      <c r="G152" s="31"/>
      <c r="H152" s="31"/>
      <c r="I152" s="31"/>
      <c r="J152" s="31"/>
      <c r="K152" s="31"/>
      <c r="L152" s="31"/>
      <c r="M152" s="31"/>
      <c r="N152" s="31"/>
      <c r="O152" s="31"/>
      <c r="P152" s="31"/>
      <c r="Q152" s="31"/>
      <c r="R152" s="30"/>
    </row>
    <row r="153" spans="2:18" s="2" customFormat="1" ht="15" x14ac:dyDescent="0.25">
      <c r="B153" s="28"/>
      <c r="C153" s="31"/>
      <c r="D153" s="31"/>
      <c r="E153" s="31"/>
      <c r="F153" s="31"/>
      <c r="G153" s="31"/>
      <c r="H153" s="31"/>
      <c r="I153" s="31"/>
      <c r="J153" s="31"/>
      <c r="K153" s="31"/>
      <c r="L153" s="31"/>
      <c r="M153" s="31"/>
      <c r="N153" s="31"/>
      <c r="O153" s="31"/>
      <c r="P153" s="31"/>
      <c r="Q153" s="31"/>
      <c r="R153" s="30"/>
    </row>
    <row r="154" spans="2:18" s="2" customFormat="1" ht="15" x14ac:dyDescent="0.25">
      <c r="B154" s="28"/>
      <c r="C154" s="31"/>
      <c r="D154" s="31"/>
      <c r="E154" s="31"/>
      <c r="F154" s="31"/>
      <c r="G154" s="31"/>
      <c r="H154" s="31"/>
      <c r="I154" s="31"/>
      <c r="J154" s="31"/>
      <c r="K154" s="31"/>
      <c r="L154" s="31"/>
      <c r="M154" s="31"/>
      <c r="N154" s="31"/>
      <c r="O154" s="31"/>
      <c r="P154" s="31"/>
      <c r="Q154" s="31"/>
      <c r="R154" s="30"/>
    </row>
    <row r="155" spans="2:18" s="2" customFormat="1" ht="15" x14ac:dyDescent="0.25">
      <c r="B155" s="28"/>
      <c r="C155" s="31"/>
      <c r="D155" s="31"/>
      <c r="E155" s="31"/>
      <c r="F155" s="31"/>
      <c r="G155" s="31"/>
      <c r="H155" s="31"/>
      <c r="I155" s="31"/>
      <c r="J155" s="31"/>
      <c r="K155" s="31"/>
      <c r="L155" s="31"/>
      <c r="M155" s="31"/>
      <c r="N155" s="31"/>
      <c r="O155" s="31"/>
      <c r="P155" s="31"/>
      <c r="Q155" s="31"/>
      <c r="R155" s="30"/>
    </row>
    <row r="156" spans="2:18" s="2" customFormat="1" ht="15" x14ac:dyDescent="0.25">
      <c r="B156" s="28"/>
      <c r="C156" s="31"/>
      <c r="D156" s="31"/>
      <c r="E156" s="31"/>
      <c r="F156" s="31"/>
      <c r="G156" s="31"/>
      <c r="H156" s="31"/>
      <c r="I156" s="31"/>
      <c r="J156" s="31"/>
      <c r="K156" s="31"/>
      <c r="L156" s="31"/>
      <c r="M156" s="31"/>
      <c r="N156" s="31"/>
      <c r="O156" s="31"/>
      <c r="P156" s="31"/>
      <c r="Q156" s="31"/>
      <c r="R156" s="30"/>
    </row>
    <row r="157" spans="2:18" s="2" customFormat="1" ht="15" x14ac:dyDescent="0.25">
      <c r="B157" s="28"/>
      <c r="C157" s="31"/>
      <c r="D157" s="31"/>
      <c r="E157" s="31"/>
      <c r="F157" s="31"/>
      <c r="G157" s="31"/>
      <c r="H157" s="31"/>
      <c r="I157" s="31"/>
      <c r="J157" s="31"/>
      <c r="K157" s="31"/>
      <c r="L157" s="31"/>
      <c r="M157" s="31"/>
      <c r="N157" s="31"/>
      <c r="O157" s="31"/>
      <c r="P157" s="31"/>
      <c r="Q157" s="31"/>
      <c r="R157" s="30"/>
    </row>
    <row r="158" spans="2:18" s="2" customFormat="1" ht="15" x14ac:dyDescent="0.25">
      <c r="B158" s="28"/>
      <c r="C158" s="31"/>
      <c r="D158" s="31"/>
      <c r="E158" s="31"/>
      <c r="F158" s="31"/>
      <c r="G158" s="31"/>
      <c r="H158" s="31"/>
      <c r="I158" s="31"/>
      <c r="J158" s="31"/>
      <c r="K158" s="31"/>
      <c r="L158" s="31"/>
      <c r="M158" s="31"/>
      <c r="N158" s="31"/>
      <c r="O158" s="31"/>
      <c r="P158" s="31"/>
      <c r="Q158" s="31"/>
      <c r="R158" s="30"/>
    </row>
    <row r="159" spans="2:18" s="2" customFormat="1" ht="15" x14ac:dyDescent="0.25">
      <c r="B159" s="28"/>
      <c r="C159" s="31"/>
      <c r="D159" s="31"/>
      <c r="E159" s="31"/>
      <c r="F159" s="31"/>
      <c r="G159" s="31"/>
      <c r="H159" s="31"/>
      <c r="I159" s="31"/>
      <c r="J159" s="31"/>
      <c r="K159" s="31"/>
      <c r="L159" s="31"/>
      <c r="M159" s="31"/>
      <c r="N159" s="31"/>
      <c r="O159" s="31"/>
      <c r="P159" s="31"/>
      <c r="Q159" s="31"/>
      <c r="R159" s="30"/>
    </row>
    <row r="160" spans="2:18" s="2" customFormat="1" ht="15" x14ac:dyDescent="0.25">
      <c r="B160" s="28"/>
      <c r="C160" s="31"/>
      <c r="D160" s="31"/>
      <c r="E160" s="31"/>
      <c r="F160" s="31"/>
      <c r="G160" s="31"/>
      <c r="H160" s="31"/>
      <c r="I160" s="31"/>
      <c r="J160" s="31"/>
      <c r="K160" s="31"/>
      <c r="L160" s="31"/>
      <c r="M160" s="31"/>
      <c r="N160" s="31"/>
      <c r="O160" s="31"/>
      <c r="P160" s="31"/>
      <c r="Q160" s="31"/>
      <c r="R160" s="30"/>
    </row>
    <row r="161" spans="2:18" s="2" customFormat="1" ht="15" x14ac:dyDescent="0.25">
      <c r="B161" s="28"/>
      <c r="C161" s="31"/>
      <c r="D161" s="31"/>
      <c r="E161" s="31"/>
      <c r="F161" s="31"/>
      <c r="G161" s="31"/>
      <c r="H161" s="31"/>
      <c r="I161" s="31"/>
      <c r="J161" s="31"/>
      <c r="K161" s="31"/>
      <c r="L161" s="31"/>
      <c r="M161" s="31"/>
      <c r="N161" s="31"/>
      <c r="O161" s="31"/>
      <c r="P161" s="31"/>
      <c r="Q161" s="31"/>
      <c r="R161" s="30"/>
    </row>
    <row r="162" spans="2:18" s="2" customFormat="1" ht="15" x14ac:dyDescent="0.25">
      <c r="B162" s="28"/>
      <c r="C162" s="31" t="s">
        <v>452</v>
      </c>
      <c r="D162" s="31"/>
      <c r="E162" s="31"/>
      <c r="F162" s="31" t="s">
        <v>515</v>
      </c>
      <c r="G162" s="31"/>
      <c r="H162" s="31"/>
      <c r="I162" s="31"/>
      <c r="J162" s="31"/>
      <c r="K162" s="31"/>
      <c r="L162" s="31" t="s">
        <v>516</v>
      </c>
      <c r="M162" s="31"/>
      <c r="N162" s="31"/>
      <c r="O162" s="31"/>
      <c r="P162" s="31"/>
      <c r="Q162" s="31"/>
      <c r="R162" s="30"/>
    </row>
    <row r="163" spans="2:18" s="2" customFormat="1" thickBot="1" x14ac:dyDescent="0.3">
      <c r="B163" s="67"/>
      <c r="C163" s="84"/>
      <c r="D163" s="84"/>
      <c r="E163" s="84"/>
      <c r="F163" s="84"/>
      <c r="G163" s="84"/>
      <c r="H163" s="84"/>
      <c r="I163" s="84"/>
      <c r="J163" s="84"/>
      <c r="K163" s="84"/>
      <c r="L163" s="85"/>
      <c r="M163" s="85"/>
      <c r="N163" s="85"/>
      <c r="O163" s="85"/>
      <c r="P163" s="85"/>
      <c r="Q163" s="84"/>
      <c r="R163" s="81"/>
    </row>
    <row r="164" spans="2:18" ht="15" x14ac:dyDescent="0.25">
      <c r="B164" s="40"/>
      <c r="C164" s="40"/>
      <c r="D164" s="40"/>
    </row>
    <row r="165" spans="2:18" ht="15" x14ac:dyDescent="0.25">
      <c r="B165" s="40"/>
      <c r="C165" s="40"/>
      <c r="D165" s="40"/>
    </row>
  </sheetData>
  <mergeCells count="1">
    <mergeCell ref="F20:I20"/>
  </mergeCells>
  <conditionalFormatting sqref="D65">
    <cfRule type="cellIs" dxfId="254" priority="1" stopIfTrue="1" operator="equal">
      <formula>"▼"</formula>
    </cfRule>
    <cfRule type="cellIs" dxfId="253" priority="2" stopIfTrue="1" operator="equal">
      <formula>"═"</formula>
    </cfRule>
    <cfRule type="cellIs" dxfId="252" priority="3" stopIfTrue="1" operator="equal">
      <formula>"▲"</formula>
    </cfRule>
  </conditionalFormatting>
  <hyperlinks>
    <hyperlink ref="D56" r:id="rId1" xr:uid="{00000000-0004-0000-0000-000000000000}"/>
    <hyperlink ref="F20" r:id="rId2" xr:uid="{00000000-0004-0000-0000-000001000000}"/>
  </hyperlinks>
  <pageMargins left="0.7" right="0.7" top="0.75" bottom="0.75" header="0.3" footer="0.3"/>
  <pageSetup paperSize="9" orientation="landscape" r:id="rId3"/>
  <drawing r:id="rId4"/>
  <extLst>
    <ext xmlns:x14="http://schemas.microsoft.com/office/spreadsheetml/2009/9/main" uri="{05C60535-1F16-4fd2-B633-F4F36F0B64E0}">
      <x14:sparklineGroups xmlns:xm="http://schemas.microsoft.com/office/excel/2006/main">
        <x14:sparklineGroup displayEmptyCellsAs="gap" xr2:uid="{00000000-0003-0000-0000-00000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1'!D142:I142</xm:f>
              <xm:sqref>J142</xm:sqref>
            </x14:sparkline>
          </x14:sparklines>
        </x14:sparklineGroup>
        <x14:sparklineGroup displayEmptyCellsAs="gap" xr2:uid="{00000000-0003-0000-0000-00000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1'!D143:I143</xm:f>
              <xm:sqref>J143</xm:sqref>
            </x14:sparkline>
          </x14:sparklines>
        </x14:sparklineGroup>
        <x14:sparklineGroup displayEmptyCellsAs="gap" xr2:uid="{00000000-0003-0000-0000-00000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1'!D144:I144</xm:f>
              <xm:sqref>J144</xm:sqref>
            </x14:sparkline>
          </x14:sparklines>
        </x14:sparklineGroup>
        <x14:sparklineGroup displayEmptyCellsAs="gap" xr2:uid="{00000000-0003-0000-0000-00000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1'!D145:I145</xm:f>
              <xm:sqref>J145</xm:sqref>
            </x14:sparkline>
          </x14:sparklines>
        </x14:sparklineGroup>
        <x14:sparklineGroup displayEmptyCellsAs="gap" xr2:uid="{00000000-0003-0000-0000-00000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1'!D146:I146</xm:f>
              <xm:sqref>J146</xm:sqref>
            </x14:sparkline>
          </x14:sparklines>
        </x14:sparklineGroup>
        <x14:sparklineGroup displayEmptyCellsAs="gap" xr2:uid="{00000000-0003-0000-0000-00000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1'!D147:I147</xm:f>
              <xm:sqref>J147</xm:sqref>
            </x14:sparkline>
          </x14:sparklines>
        </x14:sparklineGroup>
        <x14:sparklineGroup displayEmptyCellsAs="gap" xr2:uid="{00000000-0003-0000-0000-00000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1'!D148:I148</xm:f>
              <xm:sqref>J148</xm:sqref>
            </x14:sparkline>
          </x14:sparklines>
        </x14:sparklineGroup>
        <x14:sparklineGroup displayEmptyCellsAs="gap" xr2:uid="{00000000-0003-0000-0000-00000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1'!D162:I162</xm:f>
              <xm:sqref>J162</xm:sqref>
            </x14:sparkline>
          </x14:sparklines>
        </x14:sparklineGroup>
        <x14:sparklineGroup displayEmptyCellsAs="gap" xr2:uid="{00000000-0003-0000-0000-00000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1'!D150:I150</xm:f>
              <xm:sqref>J150</xm:sqref>
            </x14:sparkline>
            <x14:sparkline>
              <xm:f>'Enunciado 1'!D151:I151</xm:f>
              <xm:sqref>J151</xm:sqref>
            </x14:sparkline>
            <x14:sparkline>
              <xm:f>'Enunciado 1'!D152:I152</xm:f>
              <xm:sqref>J152</xm:sqref>
            </x14:sparkline>
            <x14:sparkline>
              <xm:f>'Enunciado 1'!D153:I153</xm:f>
              <xm:sqref>J153</xm:sqref>
            </x14:sparkline>
            <x14:sparkline>
              <xm:f>'Enunciado 1'!D154:I154</xm:f>
              <xm:sqref>J154</xm:sqref>
            </x14:sparkline>
            <x14:sparkline>
              <xm:f>'Enunciado 1'!D155:I155</xm:f>
              <xm:sqref>J155</xm:sqref>
            </x14:sparkline>
            <x14:sparkline>
              <xm:f>'Enunciado 1'!D156:I156</xm:f>
              <xm:sqref>J156</xm:sqref>
            </x14:sparkline>
            <x14:sparkline>
              <xm:f>'Enunciado 1'!D157:I157</xm:f>
              <xm:sqref>J157</xm:sqref>
            </x14:sparkline>
            <x14:sparkline>
              <xm:f>'Enunciado 1'!D158:I158</xm:f>
              <xm:sqref>J158</xm:sqref>
            </x14:sparkline>
            <x14:sparkline>
              <xm:f>'Enunciado 1'!D159:I159</xm:f>
              <xm:sqref>J159</xm:sqref>
            </x14:sparkline>
            <x14:sparkline>
              <xm:f>'Enunciado 1'!D160:I160</xm:f>
              <xm:sqref>J160</xm:sqref>
            </x14:sparkline>
            <x14:sparkline>
              <xm:f>'Enunciado 1'!D161:I161</xm:f>
              <xm:sqref>J161</xm:sqref>
            </x14:sparkline>
          </x14:sparklines>
        </x14:sparklineGroup>
        <x14:sparklineGroup displayEmptyCellsAs="gap" xr2:uid="{00000000-0003-0000-0000-00000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1'!D149:I149</xm:f>
              <xm:sqref>J149</xm:sqref>
            </x14:sparkline>
          </x14:sparklines>
        </x14:sparklineGroup>
        <x14:sparklineGroup displayEmptyCellsAs="gap" xr2:uid="{00000000-0003-0000-0000-00000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1'!D141:I141</xm:f>
              <xm:sqref>J141</xm:sqref>
            </x14:sparkline>
          </x14:sparklines>
        </x14:sparklineGroup>
        <x14:sparklineGroup displayEmptyCellsAs="gap" xr2:uid="{00000000-0003-0000-0000-00000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1'!D137:I137</xm:f>
              <xm:sqref>J137</xm:sqref>
            </x14:sparkline>
          </x14:sparklines>
        </x14:sparklineGroup>
        <x14:sparklineGroup displayEmptyCellsAs="gap" xr2:uid="{00000000-0003-0000-0000-00000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1'!D138:I138</xm:f>
              <xm:sqref>J138</xm:sqref>
            </x14:sparkline>
          </x14:sparklines>
        </x14:sparklineGroup>
        <x14:sparklineGroup displayEmptyCellsAs="gap" xr2:uid="{00000000-0003-0000-00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1'!D139:I139</xm:f>
              <xm:sqref>J139</xm:sqref>
            </x14:sparkline>
          </x14:sparklines>
        </x14:sparklineGroup>
        <x14:sparklineGroup displayEmptyCellsAs="gap" xr2:uid="{00000000-0003-0000-00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1'!D140:I140</xm:f>
              <xm:sqref>J140</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165"/>
  <sheetViews>
    <sheetView zoomScale="70" zoomScaleNormal="70" zoomScalePageLayoutView="85" workbookViewId="0">
      <selection activeCell="N126" sqref="N126"/>
    </sheetView>
  </sheetViews>
  <sheetFormatPr baseColWidth="10" defaultColWidth="11.42578125" defaultRowHeight="15.75" x14ac:dyDescent="0.25"/>
  <cols>
    <col min="1" max="1" width="1.5703125" style="40" customWidth="1"/>
    <col min="2" max="2" width="2.5703125" style="1" customWidth="1"/>
    <col min="3" max="3" width="47.140625" style="3" customWidth="1"/>
    <col min="4" max="4" width="15.5703125" style="4" customWidth="1"/>
    <col min="5" max="6" width="13.5703125" style="40" customWidth="1"/>
    <col min="7" max="8" width="13.85546875" style="40" customWidth="1"/>
    <col min="9" max="9" width="14.85546875" style="40" customWidth="1"/>
    <col min="10" max="10" width="13.5703125" style="40" customWidth="1"/>
    <col min="11" max="11" width="14.42578125" style="40" customWidth="1"/>
    <col min="12" max="12" width="13.85546875" style="40" customWidth="1"/>
    <col min="13" max="15" width="15.42578125" style="40" bestFit="1" customWidth="1"/>
    <col min="16" max="16" width="13.85546875" style="40" bestFit="1" customWidth="1"/>
    <col min="17" max="17" width="13.5703125" style="40" bestFit="1" customWidth="1"/>
    <col min="18" max="18" width="13.85546875" style="40" customWidth="1"/>
    <col min="19" max="19" width="11.42578125" style="40"/>
    <col min="20" max="20" width="15.42578125" style="40" bestFit="1" customWidth="1"/>
    <col min="21" max="21" width="11" style="40" bestFit="1" customWidth="1"/>
    <col min="22" max="22" width="13.85546875" style="40" bestFit="1" customWidth="1"/>
    <col min="23" max="23" width="12.140625" style="40" bestFit="1" customWidth="1"/>
    <col min="24" max="24" width="7.42578125" style="40" bestFit="1" customWidth="1"/>
    <col min="25" max="25" width="13" style="40" bestFit="1" customWidth="1"/>
    <col min="26" max="27" width="11.140625" style="40" bestFit="1" customWidth="1"/>
    <col min="28" max="28" width="11.5703125" style="40" bestFit="1" customWidth="1"/>
    <col min="29" max="29" width="8.5703125" style="40" bestFit="1" customWidth="1"/>
    <col min="30" max="30" width="11" style="40" bestFit="1" customWidth="1"/>
    <col min="31" max="31" width="11.5703125" style="40" bestFit="1" customWidth="1"/>
    <col min="32" max="16384" width="11.42578125" style="40"/>
  </cols>
  <sheetData>
    <row r="1" spans="2:16" ht="16.5" thickBot="1" x14ac:dyDescent="0.3"/>
    <row r="2" spans="2:16" ht="19.5" customHeight="1" thickBot="1" x14ac:dyDescent="0.3">
      <c r="C2" s="183" t="s">
        <v>503</v>
      </c>
    </row>
    <row r="3" spans="2:16" ht="18.75" customHeight="1" thickBot="1" x14ac:dyDescent="0.3"/>
    <row r="4" spans="2:16" s="156" customFormat="1" x14ac:dyDescent="0.25">
      <c r="B4" s="152" t="s">
        <v>352</v>
      </c>
      <c r="C4" s="153"/>
      <c r="D4" s="154"/>
      <c r="E4" s="154"/>
      <c r="F4" s="154"/>
      <c r="G4" s="154"/>
      <c r="H4" s="154"/>
      <c r="I4" s="154"/>
      <c r="J4" s="154"/>
      <c r="K4" s="154"/>
      <c r="L4" s="154"/>
      <c r="M4" s="154"/>
      <c r="N4" s="154"/>
      <c r="O4" s="154"/>
      <c r="P4" s="155"/>
    </row>
    <row r="5" spans="2:16" s="156" customFormat="1" ht="15" x14ac:dyDescent="0.2">
      <c r="B5" s="157" t="s">
        <v>355</v>
      </c>
      <c r="C5" s="158"/>
      <c r="D5" s="158"/>
      <c r="E5" s="158"/>
      <c r="F5" s="158"/>
      <c r="G5" s="158"/>
      <c r="H5" s="158"/>
      <c r="I5" s="158"/>
      <c r="J5" s="158"/>
      <c r="K5" s="158"/>
      <c r="L5" s="158"/>
      <c r="M5" s="158"/>
      <c r="N5" s="158"/>
      <c r="O5" s="158"/>
      <c r="P5" s="159"/>
    </row>
    <row r="6" spans="2:16" s="156" customFormat="1" ht="15" x14ac:dyDescent="0.2">
      <c r="B6" s="157" t="s">
        <v>363</v>
      </c>
      <c r="C6" s="158"/>
      <c r="D6" s="158"/>
      <c r="E6" s="158"/>
      <c r="F6" s="158"/>
      <c r="G6" s="158"/>
      <c r="H6" s="158"/>
      <c r="I6" s="158"/>
      <c r="J6" s="158"/>
      <c r="K6" s="158"/>
      <c r="L6" s="158"/>
      <c r="M6" s="158"/>
      <c r="N6" s="158"/>
      <c r="O6" s="158"/>
      <c r="P6" s="159"/>
    </row>
    <row r="7" spans="2:16" s="156" customFormat="1" ht="15" x14ac:dyDescent="0.2">
      <c r="B7" s="157" t="s">
        <v>356</v>
      </c>
      <c r="C7" s="158"/>
      <c r="D7" s="158"/>
      <c r="E7" s="158"/>
      <c r="F7" s="158"/>
      <c r="G7" s="158"/>
      <c r="H7" s="158"/>
      <c r="I7" s="158"/>
      <c r="J7" s="158"/>
      <c r="K7" s="158"/>
      <c r="L7" s="158"/>
      <c r="M7" s="158"/>
      <c r="N7" s="158"/>
      <c r="O7" s="158"/>
      <c r="P7" s="159"/>
    </row>
    <row r="8" spans="2:16" s="156" customFormat="1" ht="15" customHeight="1" x14ac:dyDescent="0.25">
      <c r="B8" s="157" t="s">
        <v>469</v>
      </c>
      <c r="C8" s="158"/>
      <c r="D8" s="158"/>
      <c r="E8" s="158"/>
      <c r="F8" s="158"/>
      <c r="G8" s="158"/>
      <c r="H8" s="158"/>
      <c r="I8" s="158"/>
      <c r="J8" s="158"/>
      <c r="K8" s="158"/>
      <c r="L8" s="158"/>
      <c r="M8" s="158"/>
      <c r="N8" s="158"/>
      <c r="O8" s="158"/>
      <c r="P8" s="159"/>
    </row>
    <row r="9" spans="2:16" s="156" customFormat="1" ht="15.75" customHeight="1" thickBot="1" x14ac:dyDescent="0.25">
      <c r="B9" s="160"/>
      <c r="C9" s="161"/>
      <c r="D9" s="161"/>
      <c r="E9" s="161"/>
      <c r="F9" s="161"/>
      <c r="G9" s="161"/>
      <c r="H9" s="161"/>
      <c r="I9" s="161"/>
      <c r="J9" s="161"/>
      <c r="K9" s="161"/>
      <c r="L9" s="161"/>
      <c r="M9" s="161"/>
      <c r="N9" s="161"/>
      <c r="O9" s="161"/>
      <c r="P9" s="162"/>
    </row>
    <row r="10" spans="2:16" s="156" customFormat="1" ht="15.75" customHeight="1" thickBot="1" x14ac:dyDescent="0.25"/>
    <row r="11" spans="2:16" s="156" customFormat="1" x14ac:dyDescent="0.25">
      <c r="B11" s="152" t="s">
        <v>353</v>
      </c>
      <c r="C11" s="154"/>
      <c r="D11" s="154"/>
      <c r="E11" s="154"/>
      <c r="F11" s="154"/>
      <c r="G11" s="154"/>
      <c r="H11" s="154"/>
      <c r="I11" s="154"/>
      <c r="J11" s="154"/>
      <c r="K11" s="154"/>
      <c r="L11" s="154"/>
      <c r="M11" s="154"/>
      <c r="N11" s="154"/>
      <c r="O11" s="154"/>
      <c r="P11" s="155"/>
    </row>
    <row r="12" spans="2:16" s="156" customFormat="1" ht="15" customHeight="1" x14ac:dyDescent="0.25">
      <c r="B12" s="157" t="s">
        <v>518</v>
      </c>
      <c r="C12" s="158"/>
      <c r="D12" s="158"/>
      <c r="E12" s="158"/>
      <c r="F12" s="158"/>
      <c r="G12" s="158"/>
      <c r="H12" s="158"/>
      <c r="I12" s="158"/>
      <c r="J12" s="158"/>
      <c r="K12" s="158"/>
      <c r="L12" s="158"/>
      <c r="M12" s="158"/>
      <c r="N12" s="158"/>
      <c r="O12" s="158"/>
      <c r="P12" s="159"/>
    </row>
    <row r="13" spans="2:16" s="156" customFormat="1" ht="15" customHeight="1" x14ac:dyDescent="0.2">
      <c r="B13" s="157" t="s">
        <v>361</v>
      </c>
      <c r="C13" s="158"/>
      <c r="D13" s="158"/>
      <c r="E13" s="158"/>
      <c r="F13" s="158"/>
      <c r="G13" s="158"/>
      <c r="H13" s="158"/>
      <c r="I13" s="158"/>
      <c r="J13" s="158"/>
      <c r="K13" s="158"/>
      <c r="L13" s="158"/>
      <c r="M13" s="158"/>
      <c r="N13" s="158"/>
      <c r="O13" s="158"/>
      <c r="P13" s="159"/>
    </row>
    <row r="14" spans="2:16" s="156" customFormat="1" ht="15" customHeight="1" x14ac:dyDescent="0.2">
      <c r="B14" s="157" t="s">
        <v>421</v>
      </c>
      <c r="C14" s="158"/>
      <c r="D14" s="158"/>
      <c r="E14" s="158"/>
      <c r="F14" s="158"/>
      <c r="G14" s="158"/>
      <c r="H14" s="158"/>
      <c r="I14" s="158"/>
      <c r="J14" s="158"/>
      <c r="K14" s="158"/>
      <c r="L14" s="158"/>
      <c r="M14" s="158"/>
      <c r="N14" s="158"/>
      <c r="O14" s="158"/>
      <c r="P14" s="159"/>
    </row>
    <row r="15" spans="2:16" s="156" customFormat="1" ht="15" customHeight="1" x14ac:dyDescent="0.25">
      <c r="B15" s="157" t="s">
        <v>519</v>
      </c>
      <c r="C15" s="158"/>
      <c r="D15" s="158"/>
      <c r="E15" s="158"/>
      <c r="F15" s="158"/>
      <c r="G15" s="158"/>
      <c r="H15" s="158"/>
      <c r="I15" s="158"/>
      <c r="J15" s="158"/>
      <c r="K15" s="158"/>
      <c r="L15" s="158"/>
      <c r="M15" s="158"/>
      <c r="N15" s="158"/>
      <c r="O15" s="158"/>
      <c r="P15" s="159"/>
    </row>
    <row r="16" spans="2:16" s="156" customFormat="1" x14ac:dyDescent="0.25">
      <c r="B16" s="157" t="s">
        <v>520</v>
      </c>
      <c r="C16" s="158"/>
      <c r="D16" s="158"/>
      <c r="E16" s="158"/>
      <c r="F16" s="158"/>
      <c r="G16" s="158"/>
      <c r="H16" s="158"/>
      <c r="I16" s="158"/>
      <c r="J16" s="158"/>
      <c r="K16" s="158"/>
      <c r="L16" s="158"/>
      <c r="M16" s="158"/>
      <c r="N16" s="158"/>
      <c r="O16" s="158"/>
      <c r="P16" s="159"/>
    </row>
    <row r="17" spans="2:19" s="156" customFormat="1" thickBot="1" x14ac:dyDescent="0.25">
      <c r="B17" s="160"/>
      <c r="C17" s="161"/>
      <c r="D17" s="161"/>
      <c r="E17" s="161"/>
      <c r="F17" s="161"/>
      <c r="G17" s="161"/>
      <c r="H17" s="161"/>
      <c r="I17" s="161"/>
      <c r="J17" s="161"/>
      <c r="K17" s="161"/>
      <c r="L17" s="161"/>
      <c r="M17" s="161"/>
      <c r="N17" s="161"/>
      <c r="O17" s="161"/>
      <c r="P17" s="162"/>
    </row>
    <row r="18" spans="2:19" s="156" customFormat="1" thickBot="1" x14ac:dyDescent="0.25"/>
    <row r="19" spans="2:19" ht="21.75" thickBot="1" x14ac:dyDescent="0.4">
      <c r="B19" s="50" t="s">
        <v>476</v>
      </c>
      <c r="C19" s="22"/>
      <c r="D19" s="9"/>
      <c r="E19" s="9"/>
      <c r="F19" s="9"/>
      <c r="G19" s="9"/>
      <c r="H19" s="9"/>
      <c r="I19" s="9"/>
      <c r="J19" s="9"/>
      <c r="K19" s="9"/>
      <c r="L19" s="9"/>
      <c r="M19" s="9"/>
      <c r="N19" s="9"/>
      <c r="O19" s="9"/>
      <c r="P19" s="9"/>
      <c r="Q19" s="9"/>
      <c r="R19" s="10"/>
    </row>
    <row r="20" spans="2:19" x14ac:dyDescent="0.25">
      <c r="B20" s="359"/>
      <c r="C20" s="11"/>
      <c r="D20" s="12"/>
      <c r="E20" s="357" t="s">
        <v>523</v>
      </c>
      <c r="F20" s="476" t="s">
        <v>521</v>
      </c>
      <c r="G20" s="476"/>
      <c r="H20" s="476"/>
      <c r="I20" s="476"/>
      <c r="J20" s="31"/>
      <c r="K20" s="31"/>
      <c r="L20" s="31"/>
      <c r="M20" s="31"/>
      <c r="N20" s="31"/>
      <c r="O20" s="31"/>
      <c r="P20" s="31"/>
      <c r="Q20" s="31"/>
      <c r="R20" s="30"/>
    </row>
    <row r="21" spans="2:19" s="156" customFormat="1" x14ac:dyDescent="0.25">
      <c r="B21" s="359"/>
      <c r="C21" s="31"/>
      <c r="D21" s="31"/>
      <c r="E21" s="31"/>
      <c r="F21" s="449" t="s">
        <v>539</v>
      </c>
      <c r="G21" s="31"/>
      <c r="H21" s="31"/>
      <c r="I21" s="31"/>
      <c r="J21" s="31"/>
      <c r="K21" s="31"/>
      <c r="L21" s="31"/>
      <c r="M21" s="31"/>
      <c r="N21" s="31"/>
      <c r="O21" s="31"/>
      <c r="P21" s="31"/>
      <c r="Q21" s="31"/>
      <c r="R21" s="30"/>
    </row>
    <row r="22" spans="2:19" s="360" customFormat="1" ht="22.7" customHeight="1" x14ac:dyDescent="0.25">
      <c r="B22" s="361" t="s">
        <v>477</v>
      </c>
      <c r="C22" s="362"/>
      <c r="D22" s="363"/>
      <c r="E22" s="363"/>
      <c r="F22" s="363"/>
      <c r="G22" s="363"/>
      <c r="H22" s="363"/>
      <c r="I22" s="363"/>
      <c r="J22" s="447"/>
      <c r="K22" s="363"/>
      <c r="L22" s="363"/>
      <c r="M22" s="363"/>
      <c r="N22" s="363"/>
      <c r="O22" s="363"/>
      <c r="P22" s="363"/>
      <c r="Q22" s="363"/>
      <c r="R22" s="364"/>
    </row>
    <row r="23" spans="2:19" s="156" customFormat="1" x14ac:dyDescent="0.25">
      <c r="B23" s="359" t="s">
        <v>502</v>
      </c>
      <c r="C23" s="358"/>
      <c r="D23" s="31"/>
      <c r="E23" s="31"/>
      <c r="F23" s="31"/>
      <c r="G23" s="31"/>
      <c r="H23" s="31"/>
      <c r="I23" s="31"/>
      <c r="J23" s="31"/>
      <c r="K23" s="31"/>
      <c r="L23" s="31"/>
      <c r="M23" s="31"/>
      <c r="N23" s="31"/>
      <c r="O23" s="31"/>
      <c r="P23" s="31"/>
      <c r="Q23" s="31"/>
      <c r="R23" s="30"/>
      <c r="S23" s="40"/>
    </row>
    <row r="24" spans="2:19" s="156" customFormat="1" x14ac:dyDescent="0.25">
      <c r="B24" s="359" t="s">
        <v>398</v>
      </c>
      <c r="C24" s="358"/>
      <c r="D24" s="31"/>
      <c r="E24" s="31"/>
      <c r="F24" s="31"/>
      <c r="G24" s="31"/>
      <c r="H24" s="31"/>
      <c r="I24" s="31"/>
      <c r="J24" s="31"/>
      <c r="K24" s="31"/>
      <c r="L24" s="31"/>
      <c r="M24" s="31"/>
      <c r="N24" s="31"/>
      <c r="O24" s="31"/>
      <c r="P24" s="31"/>
      <c r="Q24" s="31"/>
      <c r="R24" s="30"/>
    </row>
    <row r="25" spans="2:19" ht="16.5" thickBot="1" x14ac:dyDescent="0.3">
      <c r="B25" s="45"/>
      <c r="C25" s="15"/>
      <c r="D25" s="16"/>
      <c r="E25" s="17"/>
      <c r="F25" s="17"/>
      <c r="G25" s="17"/>
      <c r="H25" s="17"/>
      <c r="I25" s="17"/>
      <c r="J25" s="17"/>
      <c r="K25" s="17"/>
      <c r="L25" s="17"/>
      <c r="M25" s="17"/>
      <c r="N25" s="17"/>
      <c r="O25" s="17"/>
      <c r="P25" s="17"/>
      <c r="Q25" s="17"/>
      <c r="R25" s="18"/>
    </row>
    <row r="26" spans="2:19" s="156" customFormat="1" thickBot="1" x14ac:dyDescent="0.25"/>
    <row r="27" spans="2:19" ht="21.75" thickBot="1" x14ac:dyDescent="0.4">
      <c r="B27" s="50" t="s">
        <v>348</v>
      </c>
      <c r="C27" s="22"/>
      <c r="D27" s="9"/>
      <c r="E27" s="9"/>
      <c r="F27" s="9"/>
      <c r="G27" s="9"/>
      <c r="H27" s="9"/>
      <c r="I27" s="9"/>
      <c r="J27" s="9"/>
      <c r="K27" s="9"/>
      <c r="L27" s="9"/>
      <c r="M27" s="9"/>
      <c r="N27" s="9"/>
      <c r="O27" s="9"/>
      <c r="P27" s="9"/>
      <c r="Q27" s="9"/>
      <c r="R27" s="10"/>
    </row>
    <row r="28" spans="2:19" x14ac:dyDescent="0.25">
      <c r="B28" s="19"/>
      <c r="C28" s="11"/>
      <c r="D28" s="12"/>
      <c r="E28" s="13"/>
      <c r="F28" s="13"/>
      <c r="G28" s="13"/>
      <c r="H28" s="13"/>
      <c r="I28" s="13"/>
      <c r="J28" s="13"/>
      <c r="K28" s="13"/>
      <c r="L28" s="13"/>
      <c r="M28" s="13"/>
      <c r="N28" s="13"/>
      <c r="O28" s="13"/>
      <c r="P28" s="13"/>
      <c r="Q28" s="13"/>
      <c r="R28" s="14"/>
    </row>
    <row r="29" spans="2:19" x14ac:dyDescent="0.25">
      <c r="B29" s="19"/>
      <c r="C29" s="11"/>
      <c r="D29" s="12"/>
      <c r="E29" s="13"/>
      <c r="F29" s="13"/>
      <c r="G29" s="13"/>
      <c r="H29" s="13"/>
      <c r="I29" s="13"/>
      <c r="J29" s="13"/>
      <c r="K29" s="13"/>
      <c r="L29" s="13"/>
      <c r="M29" s="13"/>
      <c r="N29" s="13"/>
      <c r="O29" s="13"/>
      <c r="P29" s="13"/>
      <c r="Q29" s="13"/>
      <c r="R29" s="14"/>
    </row>
    <row r="30" spans="2:19" x14ac:dyDescent="0.25">
      <c r="B30" s="19"/>
      <c r="C30" s="11"/>
      <c r="D30" s="12"/>
      <c r="E30" s="13"/>
      <c r="F30" s="13"/>
      <c r="G30" s="13"/>
      <c r="H30" s="13"/>
      <c r="I30" s="13"/>
      <c r="J30" s="13"/>
      <c r="K30" s="13"/>
      <c r="L30" s="13"/>
      <c r="M30" s="13"/>
      <c r="N30" s="13"/>
      <c r="O30" s="13"/>
      <c r="P30" s="13"/>
      <c r="Q30" s="13"/>
      <c r="R30" s="14"/>
    </row>
    <row r="31" spans="2:19" x14ac:dyDescent="0.25">
      <c r="B31" s="19"/>
      <c r="C31" s="11"/>
      <c r="D31" s="12"/>
      <c r="E31" s="13"/>
      <c r="F31" s="13"/>
      <c r="G31" s="13"/>
      <c r="H31" s="13"/>
      <c r="I31" s="13"/>
      <c r="J31" s="13"/>
      <c r="K31" s="13"/>
      <c r="L31" s="13"/>
      <c r="M31" s="13"/>
      <c r="N31" s="13"/>
      <c r="O31" s="13"/>
      <c r="P31" s="13"/>
      <c r="Q31" s="13"/>
      <c r="R31" s="14"/>
    </row>
    <row r="32" spans="2:19" x14ac:dyDescent="0.25">
      <c r="B32" s="19"/>
      <c r="C32" s="11"/>
      <c r="D32" s="12"/>
      <c r="E32" s="13"/>
      <c r="F32" s="13"/>
      <c r="G32" s="13"/>
      <c r="H32" s="13"/>
      <c r="I32" s="13"/>
      <c r="J32" s="13"/>
      <c r="K32" s="13"/>
      <c r="L32" s="13"/>
      <c r="M32" s="13"/>
      <c r="N32" s="13"/>
      <c r="O32" s="13"/>
      <c r="P32" s="13"/>
      <c r="Q32" s="13"/>
      <c r="R32" s="14"/>
    </row>
    <row r="33" spans="2:18" x14ac:dyDescent="0.25">
      <c r="B33" s="19"/>
      <c r="C33" s="11"/>
      <c r="D33" s="12"/>
      <c r="E33" s="13"/>
      <c r="F33" s="13"/>
      <c r="G33" s="13"/>
      <c r="H33" s="13"/>
      <c r="I33" s="13"/>
      <c r="J33" s="13"/>
      <c r="K33" s="13"/>
      <c r="L33" s="13"/>
      <c r="M33" s="13"/>
      <c r="N33" s="13"/>
      <c r="O33" s="13"/>
      <c r="P33" s="13"/>
      <c r="Q33" s="13"/>
      <c r="R33" s="14"/>
    </row>
    <row r="34" spans="2:18" x14ac:dyDescent="0.25">
      <c r="B34" s="19"/>
      <c r="C34" s="11"/>
      <c r="D34" s="12"/>
      <c r="E34" s="13"/>
      <c r="F34" s="13"/>
      <c r="G34" s="13"/>
      <c r="H34" s="13"/>
      <c r="I34" s="13"/>
      <c r="J34" s="13"/>
      <c r="K34" s="13"/>
      <c r="L34" s="13"/>
      <c r="M34" s="13"/>
      <c r="N34" s="13"/>
      <c r="O34" s="13"/>
      <c r="P34" s="13"/>
      <c r="Q34" s="13"/>
      <c r="R34" s="14"/>
    </row>
    <row r="35" spans="2:18" x14ac:dyDescent="0.25">
      <c r="B35" s="19"/>
      <c r="C35" s="11"/>
      <c r="D35" s="448"/>
      <c r="E35" s="448"/>
      <c r="F35" s="448"/>
      <c r="G35" s="448"/>
      <c r="H35" s="448"/>
      <c r="I35" s="13"/>
      <c r="J35" s="13"/>
      <c r="K35" s="13"/>
      <c r="L35" s="13"/>
      <c r="M35" s="13"/>
      <c r="N35" s="13"/>
      <c r="O35" s="13"/>
      <c r="P35" s="13"/>
      <c r="Q35" s="13"/>
      <c r="R35" s="14"/>
    </row>
    <row r="36" spans="2:18" x14ac:dyDescent="0.25">
      <c r="B36" s="19"/>
      <c r="C36" s="174" t="s">
        <v>438</v>
      </c>
      <c r="D36" s="12"/>
      <c r="E36" s="13"/>
      <c r="F36" s="13"/>
      <c r="G36" s="13"/>
      <c r="H36" s="13"/>
      <c r="I36" s="13"/>
      <c r="J36" s="13"/>
      <c r="K36" s="13"/>
      <c r="L36" s="13"/>
      <c r="M36" s="13"/>
      <c r="N36" s="13"/>
      <c r="O36" s="13"/>
      <c r="P36" s="13"/>
      <c r="Q36" s="13"/>
      <c r="R36" s="14"/>
    </row>
    <row r="37" spans="2:18" thickBot="1" x14ac:dyDescent="0.3">
      <c r="B37" s="19"/>
      <c r="C37" s="31"/>
      <c r="D37" s="31"/>
      <c r="E37" s="31"/>
      <c r="F37" s="31"/>
      <c r="G37" s="31"/>
      <c r="H37" s="31"/>
      <c r="I37" s="13"/>
      <c r="J37" s="13"/>
      <c r="K37" s="13"/>
      <c r="L37" s="13"/>
      <c r="M37" s="13"/>
      <c r="N37" s="13"/>
      <c r="O37" s="13"/>
      <c r="P37" s="13"/>
      <c r="Q37" s="13"/>
      <c r="R37" s="14"/>
    </row>
    <row r="38" spans="2:18" thickBot="1" x14ac:dyDescent="0.3">
      <c r="B38" s="19"/>
      <c r="C38" s="32"/>
      <c r="D38" s="59">
        <f ca="1">YEAR(TODAY())-5</f>
        <v>2020</v>
      </c>
      <c r="E38" s="60">
        <f ca="1">D38+1</f>
        <v>2021</v>
      </c>
      <c r="F38" s="60">
        <f ca="1">E38+1</f>
        <v>2022</v>
      </c>
      <c r="G38" s="60">
        <f ca="1">F38+1</f>
        <v>2023</v>
      </c>
      <c r="H38" s="61">
        <f ca="1">G38+1</f>
        <v>2024</v>
      </c>
      <c r="I38" s="13"/>
      <c r="J38" s="13"/>
      <c r="K38" s="13"/>
      <c r="L38" s="13"/>
      <c r="M38" s="13"/>
      <c r="N38" s="13"/>
      <c r="O38" s="13"/>
      <c r="P38" s="13"/>
      <c r="Q38" s="13"/>
      <c r="R38" s="14"/>
    </row>
    <row r="39" spans="2:18" x14ac:dyDescent="0.25">
      <c r="B39" s="19"/>
      <c r="C39" s="192" t="s">
        <v>426</v>
      </c>
      <c r="D39" s="188">
        <v>123786</v>
      </c>
      <c r="E39" s="188">
        <v>174488</v>
      </c>
      <c r="F39" s="188">
        <v>229346</v>
      </c>
      <c r="G39" s="188">
        <v>327816</v>
      </c>
      <c r="H39" s="189">
        <v>359337</v>
      </c>
      <c r="I39" s="13"/>
      <c r="J39" s="13"/>
      <c r="K39" s="13"/>
      <c r="L39" s="13"/>
      <c r="M39" s="13"/>
      <c r="N39" s="13"/>
      <c r="O39" s="13"/>
      <c r="P39" s="13"/>
      <c r="Q39" s="13"/>
      <c r="R39" s="14"/>
    </row>
    <row r="40" spans="2:18" x14ac:dyDescent="0.25">
      <c r="B40" s="19"/>
      <c r="C40" s="193" t="s">
        <v>427</v>
      </c>
      <c r="D40" s="57">
        <v>25</v>
      </c>
      <c r="E40" s="57"/>
      <c r="F40" s="57" t="s">
        <v>532</v>
      </c>
      <c r="G40" s="57">
        <v>10</v>
      </c>
      <c r="H40" s="173"/>
      <c r="I40" s="13"/>
      <c r="J40" s="13"/>
      <c r="K40" s="13"/>
      <c r="L40" s="13"/>
      <c r="M40" s="13"/>
      <c r="N40" s="13"/>
      <c r="O40" s="13"/>
      <c r="P40" s="13"/>
      <c r="Q40" s="13"/>
      <c r="R40" s="14"/>
    </row>
    <row r="41" spans="2:18" ht="16.5" thickBot="1" x14ac:dyDescent="0.3">
      <c r="B41" s="19"/>
      <c r="C41" s="194" t="s">
        <v>428</v>
      </c>
      <c r="D41" s="190">
        <v>190108</v>
      </c>
      <c r="E41" s="190">
        <v>222553</v>
      </c>
      <c r="F41" s="190">
        <v>189489</v>
      </c>
      <c r="G41" s="190">
        <v>246194</v>
      </c>
      <c r="H41" s="191">
        <v>262528</v>
      </c>
      <c r="I41" s="13"/>
      <c r="J41" s="13"/>
      <c r="K41" s="13"/>
      <c r="L41" s="13"/>
      <c r="M41" s="13"/>
      <c r="N41" s="13"/>
      <c r="O41" s="13"/>
      <c r="P41" s="13"/>
      <c r="Q41" s="13"/>
      <c r="R41" s="14"/>
    </row>
    <row r="42" spans="2:18" x14ac:dyDescent="0.25">
      <c r="B42" s="19"/>
      <c r="C42" s="11"/>
      <c r="D42" s="12"/>
      <c r="E42" s="13"/>
      <c r="F42" s="13"/>
      <c r="G42" s="13"/>
      <c r="H42" s="13"/>
      <c r="I42" s="13"/>
      <c r="J42" s="13"/>
      <c r="K42" s="13"/>
      <c r="L42" s="13"/>
      <c r="M42" s="13"/>
      <c r="N42" s="13"/>
      <c r="O42" s="13"/>
      <c r="P42" s="13"/>
      <c r="Q42" s="13"/>
      <c r="R42" s="14"/>
    </row>
    <row r="43" spans="2:18" x14ac:dyDescent="0.25">
      <c r="B43" s="19"/>
      <c r="C43" s="443" t="s">
        <v>478</v>
      </c>
      <c r="D43" s="12"/>
      <c r="E43" s="13"/>
      <c r="F43" s="13"/>
      <c r="G43" s="13"/>
      <c r="H43" s="13"/>
      <c r="I43" s="13"/>
      <c r="J43" s="13"/>
      <c r="K43" s="13"/>
      <c r="L43" s="13"/>
      <c r="M43" s="13"/>
      <c r="N43" s="13"/>
      <c r="O43" s="13"/>
      <c r="P43" s="13"/>
      <c r="Q43" s="13"/>
      <c r="R43" s="14"/>
    </row>
    <row r="44" spans="2:18" ht="16.5" thickBot="1" x14ac:dyDescent="0.3">
      <c r="B44" s="19"/>
      <c r="C44" s="179"/>
      <c r="D44" s="12"/>
      <c r="E44" s="13"/>
      <c r="F44" s="13"/>
      <c r="G44" s="13"/>
      <c r="H44" s="13"/>
      <c r="I44" s="13"/>
      <c r="J44" s="13"/>
      <c r="K44" s="13"/>
      <c r="L44" s="13"/>
      <c r="M44" s="13"/>
      <c r="N44" s="13"/>
      <c r="O44" s="13"/>
      <c r="P44" s="13"/>
      <c r="Q44" s="13"/>
      <c r="R44" s="14"/>
    </row>
    <row r="45" spans="2:18" ht="19.5" thickBot="1" x14ac:dyDescent="0.35">
      <c r="B45" s="19"/>
      <c r="C45" s="89" t="s">
        <v>424</v>
      </c>
      <c r="D45" s="73">
        <f ca="1">D38</f>
        <v>2020</v>
      </c>
      <c r="E45" s="60">
        <f ca="1">E38</f>
        <v>2021</v>
      </c>
      <c r="F45" s="60">
        <f ca="1">F38</f>
        <v>2022</v>
      </c>
      <c r="G45" s="60">
        <f ca="1">G38</f>
        <v>2023</v>
      </c>
      <c r="H45" s="61">
        <f ca="1">H38</f>
        <v>2024</v>
      </c>
      <c r="I45" s="13"/>
      <c r="J45" s="13"/>
      <c r="K45" s="13"/>
      <c r="L45" s="13"/>
      <c r="M45" s="13"/>
      <c r="N45" s="13"/>
      <c r="O45" s="13"/>
      <c r="P45" s="13"/>
      <c r="Q45" s="13"/>
      <c r="R45" s="14"/>
    </row>
    <row r="46" spans="2:18" x14ac:dyDescent="0.25">
      <c r="B46" s="19"/>
      <c r="C46" s="195" t="s">
        <v>279</v>
      </c>
      <c r="D46" s="456">
        <f>D39/D41</f>
        <v>0.65113514423380392</v>
      </c>
      <c r="E46" s="456">
        <f>E39/E41</f>
        <v>0.78402897287387718</v>
      </c>
      <c r="F46" s="456">
        <f>F39/F41</f>
        <v>1.2103393864551504</v>
      </c>
      <c r="G46" s="456">
        <f>G39/G41</f>
        <v>1.3315352933052795</v>
      </c>
      <c r="H46" s="457">
        <f>H39/H41</f>
        <v>1.3687568564115067</v>
      </c>
      <c r="I46" s="180" t="s">
        <v>458</v>
      </c>
      <c r="J46" s="13" t="s">
        <v>429</v>
      </c>
      <c r="K46" s="13"/>
      <c r="L46" s="13"/>
      <c r="M46" s="13"/>
      <c r="N46" s="13"/>
      <c r="O46" s="13"/>
      <c r="P46" s="13"/>
      <c r="Q46" s="13"/>
      <c r="R46" s="14"/>
    </row>
    <row r="47" spans="2:18" ht="16.5" thickBot="1" x14ac:dyDescent="0.3">
      <c r="B47" s="19"/>
      <c r="C47" s="196" t="s">
        <v>25</v>
      </c>
      <c r="D47" s="458">
        <f>Sector!B94/Sector!B126</f>
        <v>0.7560244715886586</v>
      </c>
      <c r="E47" s="458">
        <f>Sector!C94/Sector!C126</f>
        <v>0.77318436183565509</v>
      </c>
      <c r="F47" s="458">
        <f>Sector!D94/Sector!D126</f>
        <v>0.75373560630021741</v>
      </c>
      <c r="G47" s="458">
        <f>Sector!E94/Sector!E126</f>
        <v>0.76035055614247982</v>
      </c>
      <c r="H47" s="459">
        <f>Sector!F94/Sector!F126</f>
        <v>0.85302890134064346</v>
      </c>
      <c r="I47" s="180" t="s">
        <v>513</v>
      </c>
      <c r="J47" s="129"/>
      <c r="K47" s="13"/>
      <c r="L47" s="13"/>
      <c r="M47" s="13"/>
      <c r="N47" s="13"/>
      <c r="O47" s="13"/>
      <c r="P47" s="13"/>
      <c r="Q47" s="13"/>
      <c r="R47" s="14"/>
    </row>
    <row r="48" spans="2:18" x14ac:dyDescent="0.25">
      <c r="B48" s="19"/>
      <c r="C48" s="179"/>
      <c r="D48" s="12"/>
      <c r="E48" s="13"/>
      <c r="F48" s="13"/>
      <c r="G48" s="13"/>
      <c r="H48" s="13"/>
      <c r="I48" s="13"/>
      <c r="J48" s="13"/>
      <c r="K48" s="13"/>
      <c r="L48" s="13"/>
      <c r="M48" s="13"/>
      <c r="N48" s="13"/>
      <c r="O48" s="13"/>
      <c r="P48" s="13"/>
      <c r="Q48" s="13"/>
      <c r="R48" s="14"/>
    </row>
    <row r="49" spans="2:18" x14ac:dyDescent="0.25">
      <c r="B49" s="19"/>
      <c r="C49" s="443" t="s">
        <v>479</v>
      </c>
      <c r="D49" s="12"/>
      <c r="E49" s="13"/>
      <c r="F49" s="13"/>
      <c r="G49" s="13"/>
      <c r="H49" s="13"/>
      <c r="I49" s="13"/>
      <c r="J49" s="13"/>
      <c r="K49" s="13"/>
      <c r="L49" s="13"/>
      <c r="M49" s="13"/>
      <c r="N49" s="13"/>
      <c r="O49" s="13"/>
      <c r="P49" s="13"/>
      <c r="Q49" s="13"/>
      <c r="R49" s="14"/>
    </row>
    <row r="50" spans="2:18" x14ac:dyDescent="0.25">
      <c r="B50" s="19"/>
      <c r="C50" s="176" t="s">
        <v>439</v>
      </c>
      <c r="D50" s="12"/>
      <c r="E50" s="13"/>
      <c r="F50" s="13"/>
      <c r="G50" s="13"/>
      <c r="H50" s="13"/>
      <c r="I50" s="13"/>
      <c r="J50" s="13"/>
      <c r="K50" s="13"/>
      <c r="L50" s="13"/>
      <c r="M50" s="13"/>
      <c r="N50" s="13"/>
      <c r="O50" s="13"/>
      <c r="P50" s="13"/>
      <c r="Q50" s="13"/>
      <c r="R50" s="14"/>
    </row>
    <row r="51" spans="2:18" x14ac:dyDescent="0.25">
      <c r="B51" s="19"/>
      <c r="C51" s="176" t="s">
        <v>463</v>
      </c>
      <c r="D51" s="12"/>
      <c r="E51" s="13"/>
      <c r="F51" s="13"/>
      <c r="G51" s="13"/>
      <c r="H51" s="13"/>
      <c r="I51" s="13"/>
      <c r="J51" s="13"/>
      <c r="K51" s="13"/>
      <c r="L51" s="13"/>
      <c r="M51" s="13"/>
      <c r="N51" s="13"/>
      <c r="O51" s="13"/>
      <c r="P51" s="13"/>
      <c r="Q51" s="13"/>
      <c r="R51" s="14"/>
    </row>
    <row r="52" spans="2:18" x14ac:dyDescent="0.25">
      <c r="B52" s="19"/>
      <c r="C52" s="176" t="s">
        <v>440</v>
      </c>
      <c r="D52" s="12"/>
      <c r="E52" s="13"/>
      <c r="F52" s="13"/>
      <c r="G52" s="13"/>
      <c r="H52" s="13"/>
      <c r="I52" s="13"/>
      <c r="J52" s="13"/>
      <c r="K52" s="13"/>
      <c r="L52" s="13"/>
      <c r="M52" s="13"/>
      <c r="N52" s="13"/>
      <c r="O52" s="13"/>
      <c r="P52" s="13"/>
      <c r="Q52" s="13"/>
      <c r="R52" s="14"/>
    </row>
    <row r="53" spans="2:18" ht="16.5" thickBot="1" x14ac:dyDescent="0.3">
      <c r="B53" s="19"/>
      <c r="C53" s="176"/>
      <c r="D53" s="12"/>
      <c r="E53" s="13"/>
      <c r="F53" s="13"/>
      <c r="G53" s="13"/>
      <c r="H53" s="13"/>
      <c r="I53" s="13"/>
      <c r="J53" s="13"/>
      <c r="K53" s="13"/>
      <c r="L53" s="13"/>
      <c r="M53" s="13"/>
      <c r="N53" s="13"/>
      <c r="O53" s="13"/>
      <c r="P53" s="13"/>
      <c r="Q53" s="13"/>
      <c r="R53" s="14"/>
    </row>
    <row r="54" spans="2:18" ht="16.5" thickBot="1" x14ac:dyDescent="0.3">
      <c r="B54" s="19"/>
      <c r="C54" s="178" t="s">
        <v>454</v>
      </c>
      <c r="D54" s="127" t="s">
        <v>379</v>
      </c>
      <c r="E54" s="13"/>
      <c r="F54" s="13"/>
      <c r="G54" s="13"/>
      <c r="H54" s="13"/>
      <c r="I54" s="13"/>
      <c r="J54" s="13"/>
      <c r="K54" s="13"/>
      <c r="L54" s="13"/>
      <c r="M54" s="13"/>
      <c r="N54" s="13"/>
      <c r="O54" s="13"/>
      <c r="P54" s="13"/>
      <c r="Q54" s="13"/>
      <c r="R54" s="14"/>
    </row>
    <row r="55" spans="2:18" ht="15" x14ac:dyDescent="0.25">
      <c r="B55" s="19"/>
      <c r="C55" s="176"/>
      <c r="D55" s="123" t="s">
        <v>383</v>
      </c>
      <c r="E55" s="119"/>
      <c r="F55" s="119"/>
      <c r="G55" s="119"/>
      <c r="H55" s="119"/>
      <c r="I55" s="120"/>
      <c r="J55" s="13"/>
      <c r="K55" s="13"/>
      <c r="L55" s="13"/>
      <c r="M55" s="13"/>
      <c r="N55" s="13"/>
      <c r="O55" s="13"/>
      <c r="P55" s="13"/>
      <c r="Q55" s="13"/>
      <c r="R55" s="14"/>
    </row>
    <row r="56" spans="2:18" ht="15" x14ac:dyDescent="0.25">
      <c r="B56" s="19"/>
      <c r="C56" s="176"/>
      <c r="D56" s="121" t="s">
        <v>375</v>
      </c>
      <c r="E56" s="118"/>
      <c r="F56" s="118"/>
      <c r="G56" s="118"/>
      <c r="H56" s="118"/>
      <c r="I56" s="122"/>
      <c r="J56" s="13"/>
      <c r="K56" s="13"/>
      <c r="L56" s="13"/>
      <c r="M56" s="13"/>
      <c r="N56" s="13"/>
      <c r="O56" s="13"/>
      <c r="P56" s="13"/>
      <c r="Q56" s="13"/>
      <c r="R56" s="14"/>
    </row>
    <row r="57" spans="2:18" x14ac:dyDescent="0.25">
      <c r="B57" s="19"/>
      <c r="C57" s="176"/>
      <c r="D57" s="141" t="s">
        <v>376</v>
      </c>
      <c r="E57" s="412" t="s">
        <v>380</v>
      </c>
      <c r="F57" s="412" t="s">
        <v>384</v>
      </c>
      <c r="G57" s="412" t="s">
        <v>387</v>
      </c>
      <c r="H57" s="412" t="s">
        <v>389</v>
      </c>
      <c r="I57" s="168" t="s">
        <v>392</v>
      </c>
      <c r="J57" s="13"/>
      <c r="K57" s="13"/>
      <c r="L57" s="13"/>
      <c r="M57" s="13"/>
      <c r="N57" s="13"/>
      <c r="O57" s="13"/>
      <c r="P57" s="13"/>
      <c r="Q57" s="13"/>
      <c r="R57" s="14"/>
    </row>
    <row r="58" spans="2:18" x14ac:dyDescent="0.25">
      <c r="B58" s="19"/>
      <c r="C58" s="176"/>
      <c r="D58" s="141" t="s">
        <v>377</v>
      </c>
      <c r="E58" s="412" t="s">
        <v>381</v>
      </c>
      <c r="F58" s="412" t="s">
        <v>385</v>
      </c>
      <c r="G58" s="412" t="s">
        <v>508</v>
      </c>
      <c r="H58" s="412" t="s">
        <v>390</v>
      </c>
      <c r="I58" s="168" t="s">
        <v>393</v>
      </c>
      <c r="J58" s="13"/>
      <c r="K58" s="13"/>
      <c r="L58" s="13"/>
      <c r="M58" s="13"/>
      <c r="N58" s="13"/>
      <c r="O58" s="13"/>
      <c r="P58" s="13"/>
      <c r="Q58" s="13"/>
      <c r="R58" s="14"/>
    </row>
    <row r="59" spans="2:18" ht="16.5" thickBot="1" x14ac:dyDescent="0.3">
      <c r="B59" s="19"/>
      <c r="C59" s="176"/>
      <c r="D59" s="142" t="s">
        <v>378</v>
      </c>
      <c r="E59" s="413" t="s">
        <v>382</v>
      </c>
      <c r="F59" s="413" t="s">
        <v>386</v>
      </c>
      <c r="G59" s="413" t="s">
        <v>388</v>
      </c>
      <c r="H59" s="413" t="s">
        <v>391</v>
      </c>
      <c r="I59" s="170" t="s">
        <v>394</v>
      </c>
      <c r="J59" s="13"/>
      <c r="K59" s="13"/>
      <c r="L59" s="13"/>
      <c r="M59" s="13"/>
      <c r="N59" s="13"/>
      <c r="O59" s="13"/>
      <c r="P59" s="13"/>
      <c r="Q59" s="13"/>
      <c r="R59" s="14"/>
    </row>
    <row r="60" spans="2:18" x14ac:dyDescent="0.25">
      <c r="B60" s="19"/>
      <c r="C60" s="176"/>
      <c r="D60" s="12"/>
      <c r="E60" s="13"/>
      <c r="F60" s="13"/>
      <c r="G60" s="13"/>
      <c r="H60" s="13"/>
      <c r="I60" s="13"/>
      <c r="J60" s="13"/>
      <c r="K60" s="13"/>
      <c r="L60" s="13"/>
      <c r="M60" s="13"/>
      <c r="N60" s="13"/>
      <c r="O60" s="13"/>
      <c r="P60" s="13"/>
      <c r="Q60" s="13"/>
      <c r="R60" s="14"/>
    </row>
    <row r="61" spans="2:18" x14ac:dyDescent="0.25">
      <c r="B61" s="19"/>
      <c r="C61" s="178" t="s">
        <v>441</v>
      </c>
      <c r="D61" s="200" t="str">
        <f>IF(D46&lt;D47,"▼",IF(D46=D47,"═","▲"))</f>
        <v>▼</v>
      </c>
      <c r="E61" s="130" t="s">
        <v>501</v>
      </c>
      <c r="F61" s="128"/>
      <c r="G61" s="128"/>
      <c r="H61" s="129"/>
      <c r="I61" s="13"/>
      <c r="J61" s="13"/>
      <c r="K61" s="13"/>
      <c r="L61" s="13"/>
      <c r="M61" s="13"/>
      <c r="N61" s="13"/>
      <c r="O61" s="13"/>
      <c r="P61" s="13"/>
      <c r="Q61" s="13"/>
      <c r="R61" s="14"/>
    </row>
    <row r="62" spans="2:18" ht="15" x14ac:dyDescent="0.25">
      <c r="B62" s="19"/>
      <c r="C62" s="176"/>
      <c r="D62" s="34"/>
      <c r="E62" s="13"/>
      <c r="F62" s="13"/>
      <c r="G62" s="13"/>
      <c r="H62" s="13"/>
      <c r="I62" s="13"/>
      <c r="J62" s="13"/>
      <c r="K62" s="13"/>
      <c r="L62" s="13"/>
      <c r="M62" s="13"/>
      <c r="N62" s="13"/>
      <c r="O62" s="13"/>
      <c r="P62" s="13"/>
      <c r="Q62" s="13"/>
      <c r="R62" s="14"/>
    </row>
    <row r="63" spans="2:18" x14ac:dyDescent="0.25">
      <c r="B63" s="19"/>
      <c r="C63" s="178" t="s">
        <v>522</v>
      </c>
      <c r="D63" s="201" t="str">
        <f>IF(D46&lt;D47,"▼",IF(D46=D47,"═","▲"))</f>
        <v>▼</v>
      </c>
      <c r="E63" s="356" t="s">
        <v>509</v>
      </c>
      <c r="F63" s="128"/>
      <c r="G63" s="128"/>
      <c r="H63" s="128"/>
      <c r="I63" s="129"/>
      <c r="J63" s="129"/>
      <c r="K63" s="13"/>
      <c r="L63" s="13"/>
      <c r="M63" s="13"/>
      <c r="N63" s="13"/>
      <c r="O63" s="13"/>
      <c r="P63" s="13"/>
      <c r="Q63" s="13"/>
      <c r="R63" s="14"/>
    </row>
    <row r="64" spans="2:18" ht="237.75" customHeight="1" x14ac:dyDescent="0.25">
      <c r="B64" s="19"/>
      <c r="C64" s="11"/>
      <c r="D64" s="12"/>
      <c r="E64" s="13"/>
      <c r="F64" s="13"/>
      <c r="G64" s="13"/>
      <c r="H64" s="13"/>
      <c r="I64" s="13"/>
      <c r="J64" s="13"/>
      <c r="K64" s="13"/>
      <c r="L64" s="13"/>
      <c r="M64" s="13"/>
      <c r="N64" s="13"/>
      <c r="O64" s="13"/>
      <c r="P64" s="13"/>
      <c r="Q64" s="13"/>
      <c r="R64" s="14"/>
    </row>
    <row r="65" spans="2:18" x14ac:dyDescent="0.25">
      <c r="B65" s="19"/>
      <c r="C65" s="177" t="s">
        <v>453</v>
      </c>
      <c r="D65" s="12"/>
      <c r="E65" s="13"/>
      <c r="F65" s="13"/>
      <c r="G65" s="13"/>
      <c r="H65" s="13"/>
      <c r="I65" s="13"/>
      <c r="J65" s="13"/>
      <c r="K65" s="13"/>
      <c r="L65" s="13"/>
      <c r="M65" s="13"/>
      <c r="N65" s="13"/>
      <c r="O65" s="13"/>
      <c r="P65" s="13"/>
      <c r="Q65" s="13"/>
      <c r="R65" s="14"/>
    </row>
    <row r="66" spans="2:18" ht="16.5" thickBot="1" x14ac:dyDescent="0.3">
      <c r="B66" s="19"/>
      <c r="C66" s="11"/>
      <c r="D66" s="12"/>
      <c r="E66" s="13"/>
      <c r="F66" s="13"/>
      <c r="G66" s="13"/>
      <c r="H66" s="13"/>
      <c r="I66" s="13"/>
      <c r="J66" s="13"/>
      <c r="K66" s="13"/>
      <c r="L66" s="13"/>
      <c r="M66" s="13"/>
      <c r="N66" s="13"/>
      <c r="O66" s="13"/>
      <c r="P66" s="13"/>
      <c r="Q66" s="13"/>
      <c r="R66" s="14"/>
    </row>
    <row r="67" spans="2:18" ht="19.5" thickBot="1" x14ac:dyDescent="0.35">
      <c r="B67" s="19"/>
      <c r="C67" s="89" t="s">
        <v>424</v>
      </c>
      <c r="D67" s="73">
        <f ca="1">D38</f>
        <v>2020</v>
      </c>
      <c r="E67" s="60">
        <f t="shared" ref="E67:H67" ca="1" si="0">E38</f>
        <v>2021</v>
      </c>
      <c r="F67" s="60">
        <f t="shared" ca="1" si="0"/>
        <v>2022</v>
      </c>
      <c r="G67" s="60">
        <f t="shared" ca="1" si="0"/>
        <v>2023</v>
      </c>
      <c r="H67" s="61">
        <f t="shared" ca="1" si="0"/>
        <v>2024</v>
      </c>
      <c r="I67" s="13"/>
      <c r="J67" s="13"/>
      <c r="K67" s="13"/>
      <c r="L67" s="13"/>
      <c r="M67" s="13"/>
      <c r="N67" s="13"/>
      <c r="O67" s="13"/>
      <c r="P67" s="13"/>
      <c r="Q67" s="13"/>
      <c r="R67" s="14"/>
    </row>
    <row r="68" spans="2:18" x14ac:dyDescent="0.25">
      <c r="B68" s="19"/>
      <c r="C68" s="195" t="s">
        <v>279</v>
      </c>
      <c r="D68" s="465">
        <f>D46</f>
        <v>0.65113514423380392</v>
      </c>
      <c r="E68" s="465">
        <f t="shared" ref="E68:H68" si="1">E46</f>
        <v>0.78402897287387718</v>
      </c>
      <c r="F68" s="465">
        <f t="shared" si="1"/>
        <v>1.2103393864551504</v>
      </c>
      <c r="G68" s="465">
        <f t="shared" si="1"/>
        <v>1.3315352933052795</v>
      </c>
      <c r="H68" s="466">
        <f t="shared" si="1"/>
        <v>1.3687568564115067</v>
      </c>
      <c r="I68" s="180" t="s">
        <v>467</v>
      </c>
      <c r="J68" s="13"/>
      <c r="K68" s="13"/>
      <c r="L68" s="13"/>
      <c r="M68" s="13"/>
      <c r="N68" s="13"/>
      <c r="O68" s="13"/>
      <c r="P68" s="13"/>
      <c r="Q68" s="13"/>
      <c r="R68" s="14"/>
    </row>
    <row r="69" spans="2:18" x14ac:dyDescent="0.25">
      <c r="B69" s="19"/>
      <c r="C69" s="197" t="s">
        <v>25</v>
      </c>
      <c r="D69" s="467">
        <f>D47</f>
        <v>0.7560244715886586</v>
      </c>
      <c r="E69" s="467">
        <f t="shared" ref="E69:H69" si="2">E47</f>
        <v>0.77318436183565509</v>
      </c>
      <c r="F69" s="467">
        <f t="shared" si="2"/>
        <v>0.75373560630021741</v>
      </c>
      <c r="G69" s="467">
        <f t="shared" si="2"/>
        <v>0.76035055614247982</v>
      </c>
      <c r="H69" s="468">
        <f t="shared" si="2"/>
        <v>0.85302890134064346</v>
      </c>
      <c r="I69" s="180" t="s">
        <v>468</v>
      </c>
      <c r="J69" s="13"/>
      <c r="K69" s="13"/>
      <c r="L69" s="13"/>
      <c r="M69" s="13"/>
      <c r="N69" s="13"/>
      <c r="O69" s="13"/>
      <c r="P69" s="13"/>
      <c r="Q69" s="13"/>
      <c r="R69" s="14"/>
    </row>
    <row r="70" spans="2:18" ht="16.5" thickBot="1" x14ac:dyDescent="0.3">
      <c r="B70" s="19"/>
      <c r="C70" s="198" t="s">
        <v>278</v>
      </c>
      <c r="D70" s="469" t="str">
        <f>IF(D46&lt;D47,"▼",IF(D46=D47,"═","▲"))</f>
        <v>▼</v>
      </c>
      <c r="E70" s="469" t="str">
        <f t="shared" ref="E70:H70" si="3">IF(E46&lt;E47,"▼",IF(E46=E47,"═","▲"))</f>
        <v>▲</v>
      </c>
      <c r="F70" s="469" t="str">
        <f t="shared" si="3"/>
        <v>▲</v>
      </c>
      <c r="G70" s="469" t="str">
        <f t="shared" si="3"/>
        <v>▲</v>
      </c>
      <c r="H70" s="470" t="str">
        <f t="shared" si="3"/>
        <v>▲</v>
      </c>
      <c r="I70" s="130" t="s">
        <v>501</v>
      </c>
      <c r="J70" s="128"/>
      <c r="K70" s="128"/>
      <c r="L70" s="129"/>
      <c r="M70" s="13"/>
      <c r="N70" s="13"/>
      <c r="O70" s="13"/>
      <c r="P70" s="13"/>
      <c r="Q70" s="13"/>
      <c r="R70" s="14"/>
    </row>
    <row r="71" spans="2:18" x14ac:dyDescent="0.25">
      <c r="B71" s="19"/>
      <c r="C71" s="11"/>
      <c r="D71" s="12"/>
      <c r="E71" s="13"/>
      <c r="F71" s="13"/>
      <c r="G71" s="13"/>
      <c r="H71" s="13"/>
      <c r="I71" s="13"/>
      <c r="J71" s="13"/>
      <c r="K71" s="13"/>
      <c r="L71" s="13"/>
      <c r="M71" s="13"/>
      <c r="N71" s="13"/>
      <c r="O71" s="13"/>
      <c r="P71" s="13"/>
      <c r="Q71" s="13"/>
      <c r="R71" s="14"/>
    </row>
    <row r="72" spans="2:18" x14ac:dyDescent="0.25">
      <c r="B72" s="19"/>
      <c r="C72" s="11" t="s">
        <v>442</v>
      </c>
      <c r="D72" s="12"/>
      <c r="E72" s="13"/>
      <c r="F72" s="13"/>
      <c r="G72" s="13"/>
      <c r="H72" s="13"/>
      <c r="I72" s="13"/>
      <c r="J72" s="13"/>
      <c r="K72" s="13"/>
      <c r="L72" s="13"/>
      <c r="M72" s="13"/>
      <c r="N72" s="13"/>
      <c r="O72" s="13"/>
      <c r="P72" s="13"/>
      <c r="Q72" s="13"/>
      <c r="R72" s="14"/>
    </row>
    <row r="73" spans="2:18" ht="33" customHeight="1" x14ac:dyDescent="0.25">
      <c r="B73" s="19"/>
      <c r="C73" s="444" t="s">
        <v>552</v>
      </c>
      <c r="D73" s="12"/>
      <c r="E73" s="13"/>
      <c r="F73" s="13"/>
      <c r="G73" s="13"/>
      <c r="H73" s="13"/>
      <c r="I73" s="13"/>
      <c r="J73" s="13"/>
      <c r="K73" s="13"/>
      <c r="L73" s="13"/>
      <c r="M73" s="13"/>
      <c r="N73" s="13"/>
      <c r="O73" s="13"/>
      <c r="P73" s="13"/>
      <c r="Q73" s="13"/>
      <c r="R73" s="14"/>
    </row>
    <row r="74" spans="2:18" ht="54.75" customHeight="1" x14ac:dyDescent="0.25">
      <c r="B74" s="19"/>
      <c r="C74" s="11"/>
      <c r="D74" s="12"/>
      <c r="E74" s="13"/>
      <c r="F74" s="13"/>
      <c r="G74" s="13"/>
      <c r="H74" s="13"/>
      <c r="I74" s="316" t="s">
        <v>473</v>
      </c>
      <c r="J74" s="13"/>
      <c r="K74" s="13"/>
      <c r="L74" s="13"/>
      <c r="M74" s="13"/>
      <c r="N74" s="13"/>
      <c r="O74" s="13"/>
      <c r="P74" s="13"/>
      <c r="Q74" s="13"/>
      <c r="R74" s="14"/>
    </row>
    <row r="75" spans="2:18" ht="16.5" thickBot="1" x14ac:dyDescent="0.3">
      <c r="B75" s="19"/>
      <c r="C75" s="31"/>
      <c r="D75" s="181" t="s">
        <v>517</v>
      </c>
      <c r="E75" s="182"/>
      <c r="F75" s="31"/>
      <c r="G75" s="31"/>
      <c r="H75" s="31"/>
      <c r="I75" s="13"/>
      <c r="J75" s="13"/>
      <c r="K75" s="13"/>
      <c r="L75" s="13"/>
      <c r="M75" s="13"/>
      <c r="N75" s="13"/>
      <c r="O75" s="13"/>
      <c r="P75" s="13"/>
      <c r="Q75" s="13"/>
      <c r="R75" s="14"/>
    </row>
    <row r="76" spans="2:18" ht="16.5" thickBot="1" x14ac:dyDescent="0.3">
      <c r="B76" s="19"/>
      <c r="C76" s="174" t="s">
        <v>443</v>
      </c>
      <c r="D76" s="202" t="b">
        <f>ISNUMBER(D40)</f>
        <v>1</v>
      </c>
      <c r="E76" s="203" t="b">
        <f t="shared" ref="E76:H76" si="4">ISNUMBER(E40)</f>
        <v>0</v>
      </c>
      <c r="F76" s="203" t="b">
        <f t="shared" si="4"/>
        <v>0</v>
      </c>
      <c r="G76" s="203" t="b">
        <f t="shared" si="4"/>
        <v>1</v>
      </c>
      <c r="H76" s="204" t="b">
        <f t="shared" si="4"/>
        <v>0</v>
      </c>
      <c r="I76" s="13"/>
      <c r="J76" s="13"/>
      <c r="K76" s="13"/>
      <c r="L76" s="13"/>
      <c r="M76" s="13"/>
      <c r="N76" s="13"/>
      <c r="O76" s="13"/>
      <c r="P76" s="13"/>
      <c r="Q76" s="13"/>
      <c r="R76" s="14"/>
    </row>
    <row r="77" spans="2:18" ht="16.5" thickBot="1" x14ac:dyDescent="0.3">
      <c r="B77" s="19"/>
      <c r="C77" s="43"/>
      <c r="D77" s="43"/>
      <c r="E77" s="43"/>
      <c r="F77" s="43"/>
      <c r="G77" s="13"/>
      <c r="H77" s="13"/>
      <c r="I77" s="13"/>
      <c r="J77" s="13"/>
      <c r="K77" s="13"/>
      <c r="L77" s="13"/>
      <c r="M77" s="13"/>
      <c r="N77" s="13"/>
      <c r="O77" s="13"/>
      <c r="P77" s="13"/>
      <c r="Q77" s="13"/>
      <c r="R77" s="14"/>
    </row>
    <row r="78" spans="2:18" ht="19.5" thickBot="1" x14ac:dyDescent="0.35">
      <c r="B78" s="19"/>
      <c r="C78" s="89" t="s">
        <v>424</v>
      </c>
      <c r="D78" s="73">
        <f ca="1">D121</f>
        <v>2020</v>
      </c>
      <c r="E78" s="60">
        <f ca="1">E121</f>
        <v>2021</v>
      </c>
      <c r="F78" s="60">
        <f ca="1">F121</f>
        <v>2022</v>
      </c>
      <c r="G78" s="60">
        <f ca="1">G121</f>
        <v>2023</v>
      </c>
      <c r="H78" s="61">
        <f ca="1">H121</f>
        <v>2024</v>
      </c>
      <c r="I78" s="13"/>
      <c r="J78" s="13"/>
      <c r="K78" s="13"/>
      <c r="L78" s="13"/>
      <c r="M78" s="13"/>
      <c r="N78" s="13"/>
      <c r="O78" s="13"/>
      <c r="P78" s="13"/>
      <c r="Q78" s="13"/>
      <c r="R78" s="14"/>
    </row>
    <row r="79" spans="2:18" x14ac:dyDescent="0.25">
      <c r="B79" s="19"/>
      <c r="C79" s="199" t="s">
        <v>279</v>
      </c>
      <c r="D79" s="465">
        <f>IF(AND(ISNUMBER(D39),ISNUMBER(D41)),D39/D41,"SIN DATOS")</f>
        <v>0.65113514423380392</v>
      </c>
      <c r="E79" s="465">
        <f>IF(AND(ISNUMBER(E39),ISNUMBER(E41)),E39/E41,"SIN DATOS")</f>
        <v>0.78402897287387718</v>
      </c>
      <c r="F79" s="465">
        <f>IF(AND(ISNUMBER(F39),ISNUMBER(F41)),F39/F41,"SIN DATOS")</f>
        <v>1.2103393864551504</v>
      </c>
      <c r="G79" s="465">
        <f>IF(AND(ISNUMBER(G39),ISNUMBER(G41)),G39/G41,"SIN DATOS")</f>
        <v>1.3315352933052795</v>
      </c>
      <c r="H79" s="466">
        <f>IF(AND(ISNUMBER(H39),ISNUMBER(H41)),H39/H41,"SIN DATOS")</f>
        <v>1.3687568564115067</v>
      </c>
      <c r="I79" s="130" t="s">
        <v>459</v>
      </c>
      <c r="J79" s="128"/>
      <c r="K79" s="128"/>
      <c r="L79" s="129"/>
      <c r="M79" s="129"/>
      <c r="N79" s="13"/>
      <c r="O79" s="13"/>
      <c r="P79" s="13"/>
      <c r="Q79" s="13"/>
      <c r="R79" s="14"/>
    </row>
    <row r="80" spans="2:18" ht="16.5" thickBot="1" x14ac:dyDescent="0.3">
      <c r="B80" s="19"/>
      <c r="C80" s="196" t="s">
        <v>25</v>
      </c>
      <c r="D80" s="471">
        <f>IF(AND(ISNUMBER(Sector!B94),ISNUMBER(Sector!B126)),Sector!B94/Sector!B126,"SIN DATOS")</f>
        <v>0.7560244715886586</v>
      </c>
      <c r="E80" s="471">
        <f>E47</f>
        <v>0.77318436183565509</v>
      </c>
      <c r="F80" s="471">
        <f>F47</f>
        <v>0.75373560630021741</v>
      </c>
      <c r="G80" s="471">
        <f>G47</f>
        <v>0.76035055614247982</v>
      </c>
      <c r="H80" s="472">
        <f>H47</f>
        <v>0.85302890134064346</v>
      </c>
      <c r="I80" s="130" t="s">
        <v>514</v>
      </c>
      <c r="J80" s="128"/>
      <c r="K80" s="128"/>
      <c r="L80" s="129"/>
      <c r="M80" s="129"/>
      <c r="N80" s="129"/>
      <c r="O80" s="129"/>
      <c r="P80" s="13"/>
      <c r="Q80" s="13"/>
      <c r="R80" s="14"/>
    </row>
    <row r="81" spans="2:18" ht="16.5" thickBot="1" x14ac:dyDescent="0.3">
      <c r="B81" s="45"/>
      <c r="C81" s="46"/>
      <c r="D81" s="165"/>
      <c r="E81" s="165"/>
      <c r="F81" s="165"/>
      <c r="G81" s="165"/>
      <c r="H81" s="165"/>
      <c r="I81" s="165"/>
      <c r="J81" s="17"/>
      <c r="K81" s="17"/>
      <c r="L81" s="17"/>
      <c r="M81" s="17"/>
      <c r="N81" s="17"/>
      <c r="O81" s="17"/>
      <c r="P81" s="17"/>
      <c r="Q81" s="17"/>
      <c r="R81" s="18"/>
    </row>
    <row r="82" spans="2:18" s="156" customFormat="1" ht="15" x14ac:dyDescent="0.2"/>
    <row r="83" spans="2:18" ht="18.75" thickBot="1" x14ac:dyDescent="0.3">
      <c r="B83" s="40"/>
      <c r="C83" s="7"/>
      <c r="D83" s="80"/>
      <c r="E83" s="5"/>
      <c r="G83" s="6"/>
    </row>
    <row r="84" spans="2:18" s="2" customFormat="1" ht="18.75" thickBot="1" x14ac:dyDescent="0.3">
      <c r="B84" s="66"/>
      <c r="C84" s="33"/>
      <c r="D84" s="88"/>
      <c r="E84" s="33"/>
      <c r="F84" s="33"/>
      <c r="G84" s="33"/>
      <c r="H84" s="33"/>
      <c r="I84" s="33"/>
      <c r="J84" s="33"/>
      <c r="K84" s="33"/>
      <c r="L84" s="33"/>
      <c r="M84" s="33"/>
      <c r="N84" s="33"/>
      <c r="O84" s="33"/>
      <c r="P84" s="33"/>
      <c r="Q84" s="33"/>
      <c r="R84" s="29"/>
    </row>
    <row r="85" spans="2:18" s="2" customFormat="1" ht="16.5" customHeight="1" thickBot="1" x14ac:dyDescent="0.35">
      <c r="B85" s="28"/>
      <c r="C85" s="87" t="s">
        <v>422</v>
      </c>
      <c r="D85" s="31"/>
      <c r="E85" s="31"/>
      <c r="F85" s="31"/>
      <c r="G85" s="31"/>
      <c r="H85" s="444" t="s">
        <v>526</v>
      </c>
      <c r="I85" s="31"/>
      <c r="J85" s="31"/>
      <c r="K85" s="31"/>
      <c r="L85" s="31"/>
      <c r="M85" s="31"/>
      <c r="N85" s="31"/>
      <c r="O85" s="31"/>
      <c r="P85" s="31"/>
      <c r="Q85" s="31"/>
      <c r="R85" s="30"/>
    </row>
    <row r="86" spans="2:18" ht="15" x14ac:dyDescent="0.25">
      <c r="B86" s="19"/>
      <c r="C86" s="31"/>
      <c r="D86" s="31"/>
      <c r="E86" s="31"/>
      <c r="F86" s="31"/>
      <c r="G86" s="31"/>
      <c r="H86" s="31"/>
      <c r="I86" s="31"/>
      <c r="J86" s="31"/>
      <c r="K86" s="31"/>
      <c r="L86" s="31"/>
      <c r="M86" s="31"/>
      <c r="N86" s="31"/>
      <c r="O86" s="31"/>
      <c r="P86" s="31"/>
      <c r="Q86" s="31"/>
      <c r="R86" s="14"/>
    </row>
    <row r="87" spans="2:18" thickBot="1" x14ac:dyDescent="0.3">
      <c r="B87" s="19"/>
      <c r="C87" s="31"/>
      <c r="D87" s="31"/>
      <c r="E87" s="31"/>
      <c r="F87" s="31"/>
      <c r="G87" s="31"/>
      <c r="H87" s="31"/>
      <c r="I87" s="31"/>
      <c r="J87" s="31"/>
      <c r="K87" s="31"/>
      <c r="L87" s="31"/>
      <c r="M87" s="31"/>
      <c r="N87" s="31"/>
      <c r="O87" s="31"/>
      <c r="P87" s="31"/>
      <c r="Q87" s="31"/>
      <c r="R87" s="14"/>
    </row>
    <row r="88" spans="2:18" ht="19.5" thickBot="1" x14ac:dyDescent="0.35">
      <c r="B88" s="19"/>
      <c r="C88" s="171" t="s">
        <v>435</v>
      </c>
      <c r="D88" s="12"/>
      <c r="E88" s="31"/>
      <c r="F88" s="31"/>
      <c r="G88" s="31"/>
      <c r="H88" s="31"/>
      <c r="I88" s="31"/>
      <c r="J88" s="31"/>
      <c r="K88" s="31"/>
      <c r="L88" s="31"/>
      <c r="M88" s="31"/>
      <c r="N88" s="31"/>
      <c r="O88" s="31"/>
      <c r="P88" s="31"/>
      <c r="Q88" s="31"/>
      <c r="R88" s="14"/>
    </row>
    <row r="89" spans="2:18" x14ac:dyDescent="0.25">
      <c r="B89" s="19"/>
      <c r="C89" s="166" t="s">
        <v>432</v>
      </c>
      <c r="D89" s="167"/>
      <c r="E89" s="31"/>
      <c r="F89" s="31"/>
      <c r="G89" s="31"/>
      <c r="H89" s="31"/>
      <c r="I89" s="31"/>
      <c r="J89" s="31"/>
      <c r="K89" s="31"/>
      <c r="L89" s="31"/>
      <c r="M89" s="31"/>
      <c r="N89" s="31"/>
      <c r="O89" s="31"/>
      <c r="P89" s="31"/>
      <c r="Q89" s="31"/>
      <c r="R89" s="14"/>
    </row>
    <row r="90" spans="2:18" x14ac:dyDescent="0.25">
      <c r="B90" s="19"/>
      <c r="C90" s="141" t="s">
        <v>433</v>
      </c>
      <c r="D90" s="168"/>
      <c r="E90" s="31"/>
      <c r="F90" s="31"/>
      <c r="G90" s="31"/>
      <c r="H90" s="31"/>
      <c r="I90" s="31"/>
      <c r="J90" s="31"/>
      <c r="K90" s="31"/>
      <c r="L90" s="31"/>
      <c r="M90" s="31"/>
      <c r="N90" s="31"/>
      <c r="O90" s="31"/>
      <c r="P90" s="31"/>
      <c r="Q90" s="31"/>
      <c r="R90" s="14"/>
    </row>
    <row r="91" spans="2:18" x14ac:dyDescent="0.25">
      <c r="B91" s="19"/>
      <c r="C91" s="141" t="s">
        <v>538</v>
      </c>
      <c r="D91" s="168"/>
      <c r="E91" s="31"/>
      <c r="F91" s="31"/>
      <c r="G91" s="31"/>
      <c r="H91" s="31"/>
      <c r="I91" s="31"/>
      <c r="J91" s="31"/>
      <c r="K91" s="31"/>
      <c r="L91" s="31"/>
      <c r="M91" s="31"/>
      <c r="N91" s="31"/>
      <c r="O91" s="31"/>
      <c r="P91" s="31"/>
      <c r="Q91" s="31"/>
      <c r="R91" s="14"/>
    </row>
    <row r="92" spans="2:18" x14ac:dyDescent="0.25">
      <c r="B92" s="19"/>
      <c r="C92" s="141" t="s">
        <v>430</v>
      </c>
      <c r="D92" s="168"/>
      <c r="E92" s="31"/>
      <c r="F92" s="31"/>
      <c r="G92" s="31"/>
      <c r="H92" s="31"/>
      <c r="I92" s="31"/>
      <c r="J92" s="31"/>
      <c r="K92" s="31"/>
      <c r="L92" s="31"/>
      <c r="M92" s="31"/>
      <c r="N92" s="31"/>
      <c r="O92" s="31"/>
      <c r="P92" s="31"/>
      <c r="Q92" s="31"/>
      <c r="R92" s="14"/>
    </row>
    <row r="93" spans="2:18" x14ac:dyDescent="0.25">
      <c r="B93" s="19"/>
      <c r="C93" s="169" t="s">
        <v>434</v>
      </c>
      <c r="D93" s="168"/>
      <c r="E93" s="31"/>
      <c r="F93" s="31"/>
      <c r="G93" s="31"/>
      <c r="H93" s="31"/>
      <c r="I93" s="31"/>
      <c r="J93" s="31"/>
      <c r="K93" s="31"/>
      <c r="L93" s="31"/>
      <c r="M93" s="31"/>
      <c r="N93" s="31"/>
      <c r="O93" s="31"/>
      <c r="P93" s="31"/>
      <c r="Q93" s="31"/>
      <c r="R93" s="14"/>
    </row>
    <row r="94" spans="2:18" x14ac:dyDescent="0.25">
      <c r="B94" s="19"/>
      <c r="C94" s="141" t="s">
        <v>431</v>
      </c>
      <c r="D94" s="168"/>
      <c r="E94" s="31"/>
      <c r="F94" s="31"/>
      <c r="G94" s="31"/>
      <c r="H94" s="31"/>
      <c r="I94" s="31"/>
      <c r="J94" s="31"/>
      <c r="K94" s="31"/>
      <c r="L94" s="31"/>
      <c r="M94" s="31"/>
      <c r="N94" s="31"/>
      <c r="O94" s="31"/>
      <c r="P94" s="31"/>
      <c r="Q94" s="31"/>
      <c r="R94" s="14"/>
    </row>
    <row r="95" spans="2:18" x14ac:dyDescent="0.25">
      <c r="B95" s="19"/>
      <c r="C95" s="141" t="s">
        <v>437</v>
      </c>
      <c r="D95" s="168"/>
      <c r="E95" s="31"/>
      <c r="F95" s="31"/>
      <c r="G95" s="31"/>
      <c r="H95" s="31"/>
      <c r="I95" s="31"/>
      <c r="J95" s="31"/>
      <c r="K95" s="31"/>
      <c r="L95" s="31"/>
      <c r="M95" s="31"/>
      <c r="N95" s="31"/>
      <c r="O95" s="31"/>
      <c r="P95" s="31"/>
      <c r="Q95" s="31"/>
      <c r="R95" s="14"/>
    </row>
    <row r="96" spans="2:18" ht="16.5" thickBot="1" x14ac:dyDescent="0.3">
      <c r="B96" s="19"/>
      <c r="C96" s="142"/>
      <c r="D96" s="170"/>
      <c r="E96" s="31"/>
      <c r="F96" s="31"/>
      <c r="G96" s="31"/>
      <c r="H96" s="31"/>
      <c r="I96" s="31"/>
      <c r="J96" s="31"/>
      <c r="K96" s="31"/>
      <c r="L96" s="31"/>
      <c r="M96" s="31"/>
      <c r="N96" s="31"/>
      <c r="O96" s="31"/>
      <c r="P96" s="31"/>
      <c r="Q96" s="31"/>
      <c r="R96" s="14"/>
    </row>
    <row r="97" spans="2:18" ht="15" x14ac:dyDescent="0.25">
      <c r="B97" s="19"/>
      <c r="C97" s="31"/>
      <c r="D97" s="31"/>
      <c r="E97" s="31"/>
      <c r="F97" s="31"/>
      <c r="G97" s="31"/>
      <c r="H97" s="31"/>
      <c r="I97" s="31"/>
      <c r="J97" s="31"/>
      <c r="K97" s="31"/>
      <c r="L97" s="31"/>
      <c r="M97" s="31"/>
      <c r="N97" s="31"/>
      <c r="O97" s="31"/>
      <c r="P97" s="31"/>
      <c r="Q97" s="31"/>
      <c r="R97" s="14"/>
    </row>
    <row r="98" spans="2:18" ht="15" x14ac:dyDescent="0.25">
      <c r="B98" s="19"/>
      <c r="C98" s="31"/>
      <c r="D98" s="31"/>
      <c r="E98" s="31"/>
      <c r="F98" s="31"/>
      <c r="G98" s="31"/>
      <c r="H98" s="31"/>
      <c r="I98" s="31"/>
      <c r="J98" s="31"/>
      <c r="K98" s="31"/>
      <c r="L98" s="31"/>
      <c r="M98" s="31"/>
      <c r="N98" s="31"/>
      <c r="O98" s="31"/>
      <c r="P98" s="31"/>
      <c r="Q98" s="31"/>
      <c r="R98" s="14"/>
    </row>
    <row r="99" spans="2:18" ht="15" x14ac:dyDescent="0.25">
      <c r="B99" s="19"/>
      <c r="C99" s="31"/>
      <c r="D99" s="31"/>
      <c r="E99" s="31"/>
      <c r="F99" s="31"/>
      <c r="G99" s="31"/>
      <c r="H99" s="31"/>
      <c r="I99" s="31"/>
      <c r="J99" s="31"/>
      <c r="K99" s="31"/>
      <c r="L99" s="31"/>
      <c r="M99" s="31"/>
      <c r="N99" s="31"/>
      <c r="O99" s="31"/>
      <c r="P99" s="31"/>
      <c r="Q99" s="31"/>
      <c r="R99" s="14"/>
    </row>
    <row r="100" spans="2:18" x14ac:dyDescent="0.25">
      <c r="B100" s="19"/>
      <c r="C100" s="445" t="s">
        <v>480</v>
      </c>
      <c r="D100" s="31"/>
      <c r="E100" s="31"/>
      <c r="F100" s="31"/>
      <c r="G100" s="31"/>
      <c r="H100" s="31"/>
      <c r="I100" s="31"/>
      <c r="J100" s="31"/>
      <c r="K100" s="31"/>
      <c r="L100" s="31"/>
      <c r="M100" s="31"/>
      <c r="N100" s="31"/>
      <c r="O100" s="31"/>
      <c r="P100" s="31"/>
      <c r="Q100" s="31"/>
      <c r="R100" s="14"/>
    </row>
    <row r="101" spans="2:18" ht="15" x14ac:dyDescent="0.25">
      <c r="B101" s="19"/>
      <c r="C101" s="102" t="s">
        <v>436</v>
      </c>
      <c r="D101" s="31"/>
      <c r="E101" s="31"/>
      <c r="F101" s="31"/>
      <c r="G101" s="31"/>
      <c r="H101" s="31"/>
      <c r="I101" s="31"/>
      <c r="J101" s="31"/>
      <c r="K101" s="31"/>
      <c r="L101" s="31"/>
      <c r="M101" s="31"/>
      <c r="N101" s="31"/>
      <c r="O101" s="31"/>
      <c r="P101" s="31"/>
      <c r="Q101" s="31"/>
      <c r="R101" s="14"/>
    </row>
    <row r="102" spans="2:18" ht="15" x14ac:dyDescent="0.25">
      <c r="B102" s="19"/>
      <c r="C102" s="31"/>
      <c r="D102" s="31"/>
      <c r="E102" s="31"/>
      <c r="F102" s="31"/>
      <c r="G102" s="31"/>
      <c r="H102" s="31"/>
      <c r="I102" s="31"/>
      <c r="J102" s="31"/>
      <c r="K102" s="31"/>
      <c r="L102" s="31"/>
      <c r="M102" s="31"/>
      <c r="N102" s="31"/>
      <c r="O102" s="31"/>
      <c r="P102" s="31"/>
      <c r="Q102" s="31"/>
      <c r="R102" s="14"/>
    </row>
    <row r="103" spans="2:18" ht="15" x14ac:dyDescent="0.25">
      <c r="B103" s="19"/>
      <c r="C103" s="31"/>
      <c r="D103" s="31"/>
      <c r="E103" s="31"/>
      <c r="F103" s="31"/>
      <c r="G103" s="31"/>
      <c r="H103" s="31"/>
      <c r="I103" s="31"/>
      <c r="J103" s="31"/>
      <c r="K103" s="31"/>
      <c r="L103" s="31"/>
      <c r="M103" s="31"/>
      <c r="N103" s="31"/>
      <c r="O103" s="31"/>
      <c r="P103" s="31"/>
      <c r="Q103" s="31"/>
      <c r="R103" s="14"/>
    </row>
    <row r="104" spans="2:18" ht="15" x14ac:dyDescent="0.25">
      <c r="B104" s="19"/>
      <c r="C104" s="31"/>
      <c r="D104" s="31"/>
      <c r="E104" s="31"/>
      <c r="F104" s="31"/>
      <c r="G104" s="31"/>
      <c r="H104" s="31"/>
      <c r="I104" s="31"/>
      <c r="J104" s="31"/>
      <c r="K104" s="31"/>
      <c r="L104" s="31"/>
      <c r="M104" s="31"/>
      <c r="N104" s="31"/>
      <c r="O104" s="31"/>
      <c r="P104" s="31"/>
      <c r="Q104" s="31"/>
      <c r="R104" s="14"/>
    </row>
    <row r="105" spans="2:18" ht="15" x14ac:dyDescent="0.25">
      <c r="B105" s="19"/>
      <c r="C105" s="31"/>
      <c r="D105" s="31"/>
      <c r="E105" s="31"/>
      <c r="F105" s="31"/>
      <c r="G105" s="31"/>
      <c r="H105" s="31"/>
      <c r="I105" s="31"/>
      <c r="J105" s="31"/>
      <c r="K105" s="31"/>
      <c r="L105" s="31"/>
      <c r="M105" s="31"/>
      <c r="N105" s="31"/>
      <c r="O105" s="31"/>
      <c r="P105" s="31"/>
      <c r="Q105" s="31"/>
      <c r="R105" s="14"/>
    </row>
    <row r="106" spans="2:18" ht="15" x14ac:dyDescent="0.25">
      <c r="B106" s="19"/>
      <c r="C106" s="102" t="s">
        <v>465</v>
      </c>
      <c r="D106" s="31"/>
      <c r="E106" s="31"/>
      <c r="F106" s="31"/>
      <c r="G106" s="31"/>
      <c r="H106" s="31"/>
      <c r="I106" s="31"/>
      <c r="J106" s="31"/>
      <c r="K106" s="31"/>
      <c r="L106" s="31"/>
      <c r="M106" s="31"/>
      <c r="N106" s="31"/>
      <c r="O106" s="31"/>
      <c r="P106" s="31"/>
      <c r="Q106" s="31"/>
      <c r="R106" s="14"/>
    </row>
    <row r="107" spans="2:18" thickBot="1" x14ac:dyDescent="0.3">
      <c r="B107" s="19"/>
      <c r="C107" s="31"/>
      <c r="D107" s="31"/>
      <c r="E107" s="31"/>
      <c r="F107" s="31"/>
      <c r="G107" s="31"/>
      <c r="H107" s="31"/>
      <c r="I107" s="31"/>
      <c r="J107" s="31"/>
      <c r="K107" s="31"/>
      <c r="L107" s="31"/>
      <c r="M107" s="31"/>
      <c r="N107" s="31"/>
      <c r="O107" s="31"/>
      <c r="P107" s="31"/>
      <c r="Q107" s="31"/>
      <c r="R107" s="14"/>
    </row>
    <row r="108" spans="2:18" s="2" customFormat="1" thickBot="1" x14ac:dyDescent="0.3">
      <c r="B108" s="28"/>
      <c r="C108" s="32"/>
      <c r="D108" s="59">
        <f ca="1">D38</f>
        <v>2020</v>
      </c>
      <c r="E108" s="60">
        <f ca="1">D108+1</f>
        <v>2021</v>
      </c>
      <c r="F108" s="60">
        <f ca="1">E108+1</f>
        <v>2022</v>
      </c>
      <c r="G108" s="60">
        <f ca="1">F108+1</f>
        <v>2023</v>
      </c>
      <c r="H108" s="60">
        <f ca="1">G108+1</f>
        <v>2024</v>
      </c>
      <c r="I108" s="61">
        <f ca="1">H108+1</f>
        <v>2025</v>
      </c>
      <c r="J108" s="31"/>
      <c r="K108" s="31"/>
      <c r="L108" s="31"/>
      <c r="M108" s="31"/>
      <c r="N108" s="31"/>
      <c r="O108" s="31"/>
      <c r="P108" s="31"/>
      <c r="Q108" s="31"/>
      <c r="R108" s="30"/>
    </row>
    <row r="109" spans="2:18" s="2" customFormat="1" x14ac:dyDescent="0.25">
      <c r="B109" s="28"/>
      <c r="C109" s="192" t="s">
        <v>426</v>
      </c>
      <c r="D109" s="205">
        <f>D39</f>
        <v>123786</v>
      </c>
      <c r="E109" s="205">
        <f t="shared" ref="E109:H111" si="5">E39</f>
        <v>174488</v>
      </c>
      <c r="F109" s="205">
        <f t="shared" si="5"/>
        <v>229346</v>
      </c>
      <c r="G109" s="205">
        <f t="shared" si="5"/>
        <v>327816</v>
      </c>
      <c r="H109" s="208">
        <f t="shared" si="5"/>
        <v>359337</v>
      </c>
      <c r="I109" s="211">
        <f ca="1">TREND(D109:H109,D$108:H$108,I$108)</f>
        <v>430283.59999999404</v>
      </c>
      <c r="J109" s="96" t="s">
        <v>510</v>
      </c>
      <c r="K109" s="100"/>
      <c r="L109" s="101"/>
      <c r="M109" s="31"/>
      <c r="N109" s="31"/>
      <c r="O109" s="31"/>
      <c r="P109" s="31"/>
      <c r="Q109" s="31"/>
      <c r="R109" s="30"/>
    </row>
    <row r="110" spans="2:18" s="2" customFormat="1" x14ac:dyDescent="0.25">
      <c r="B110" s="28"/>
      <c r="C110" s="193" t="s">
        <v>427</v>
      </c>
      <c r="D110" s="206">
        <f>D40</f>
        <v>25</v>
      </c>
      <c r="E110" s="206">
        <f t="shared" si="5"/>
        <v>0</v>
      </c>
      <c r="F110" s="206" t="str">
        <f t="shared" si="5"/>
        <v>nd</v>
      </c>
      <c r="G110" s="206">
        <f t="shared" si="5"/>
        <v>10</v>
      </c>
      <c r="H110" s="209">
        <f t="shared" si="5"/>
        <v>0</v>
      </c>
      <c r="I110" s="212" t="e">
        <f ca="1">TREND(D110:H110,D$108:H$108,I$108)</f>
        <v>#VALUE!</v>
      </c>
      <c r="J110" s="172" t="s">
        <v>530</v>
      </c>
      <c r="K110" s="31"/>
      <c r="L110" s="31"/>
      <c r="M110" s="31"/>
      <c r="N110" s="31"/>
      <c r="O110" s="31"/>
      <c r="P110" s="31"/>
      <c r="Q110" s="31"/>
      <c r="R110" s="30"/>
    </row>
    <row r="111" spans="2:18" s="2" customFormat="1" ht="16.5" thickBot="1" x14ac:dyDescent="0.3">
      <c r="B111" s="28"/>
      <c r="C111" s="194" t="s">
        <v>428</v>
      </c>
      <c r="D111" s="207">
        <f>D41</f>
        <v>190108</v>
      </c>
      <c r="E111" s="207">
        <f t="shared" si="5"/>
        <v>222553</v>
      </c>
      <c r="F111" s="207">
        <f t="shared" si="5"/>
        <v>189489</v>
      </c>
      <c r="G111" s="207">
        <f t="shared" si="5"/>
        <v>246194</v>
      </c>
      <c r="H111" s="210">
        <f t="shared" si="5"/>
        <v>262528</v>
      </c>
      <c r="I111" s="213">
        <f ca="1">TREND(D111:H111,D$108:H$108,I$108)</f>
        <v>272718.70000000298</v>
      </c>
      <c r="J111" s="31"/>
      <c r="K111" s="31"/>
      <c r="L111" s="31"/>
      <c r="M111" s="31"/>
      <c r="N111" s="31"/>
      <c r="O111" s="31"/>
      <c r="P111" s="31"/>
      <c r="Q111" s="31"/>
      <c r="R111" s="30"/>
    </row>
    <row r="112" spans="2:18" s="2" customFormat="1" ht="15" x14ac:dyDescent="0.25">
      <c r="B112" s="28"/>
      <c r="C112" s="31"/>
      <c r="D112" s="31"/>
      <c r="E112" s="31"/>
      <c r="F112" s="31"/>
      <c r="G112" s="31"/>
      <c r="H112" s="31"/>
      <c r="I112" s="31"/>
      <c r="J112" s="31"/>
      <c r="K112" s="31"/>
      <c r="L112" s="31"/>
      <c r="M112" s="31"/>
      <c r="N112" s="31"/>
      <c r="O112" s="31"/>
      <c r="P112" s="31"/>
      <c r="Q112" s="31"/>
      <c r="R112" s="30"/>
    </row>
    <row r="113" spans="2:18" s="2" customFormat="1" ht="15" x14ac:dyDescent="0.25">
      <c r="B113" s="28"/>
      <c r="C113" s="31"/>
      <c r="D113" s="31"/>
      <c r="E113" s="31"/>
      <c r="F113" s="31"/>
      <c r="G113" s="31"/>
      <c r="H113" s="31"/>
      <c r="I113" s="31"/>
      <c r="J113" s="31"/>
      <c r="K113" s="31"/>
      <c r="L113" s="31"/>
      <c r="M113" s="31"/>
      <c r="N113" s="31"/>
      <c r="O113" s="31"/>
      <c r="P113" s="31"/>
      <c r="Q113" s="31"/>
      <c r="R113" s="30"/>
    </row>
    <row r="114" spans="2:18" s="2" customFormat="1" ht="16.5" thickBot="1" x14ac:dyDescent="0.3">
      <c r="B114" s="28"/>
      <c r="C114" s="31"/>
      <c r="D114" s="181" t="s">
        <v>517</v>
      </c>
      <c r="E114" s="182"/>
      <c r="F114" s="31"/>
      <c r="G114" s="31"/>
      <c r="H114" s="31"/>
      <c r="I114" s="31"/>
      <c r="J114" s="31"/>
      <c r="K114" s="31"/>
      <c r="L114" s="31"/>
      <c r="M114" s="31"/>
      <c r="N114" s="31"/>
      <c r="O114" s="31"/>
      <c r="P114" s="31"/>
      <c r="Q114" s="31"/>
      <c r="R114" s="30"/>
    </row>
    <row r="115" spans="2:18" s="2" customFormat="1" ht="16.5" thickBot="1" x14ac:dyDescent="0.3">
      <c r="B115" s="28"/>
      <c r="C115" s="175" t="s">
        <v>444</v>
      </c>
      <c r="D115" s="202" t="b">
        <f>ISNUMBER(D40)</f>
        <v>1</v>
      </c>
      <c r="E115" s="203" t="b">
        <f t="shared" ref="E115:H115" si="6">ISNUMBER(E40)</f>
        <v>0</v>
      </c>
      <c r="F115" s="203" t="b">
        <f t="shared" si="6"/>
        <v>0</v>
      </c>
      <c r="G115" s="203" t="b">
        <f t="shared" si="6"/>
        <v>1</v>
      </c>
      <c r="H115" s="204" t="b">
        <f t="shared" si="6"/>
        <v>0</v>
      </c>
      <c r="I115" s="31"/>
      <c r="J115" s="31"/>
      <c r="K115" s="31"/>
      <c r="L115" s="31"/>
      <c r="M115" s="31"/>
      <c r="N115" s="31"/>
      <c r="O115" s="31"/>
      <c r="P115" s="31"/>
      <c r="Q115" s="31"/>
      <c r="R115" s="30"/>
    </row>
    <row r="116" spans="2:18" s="2" customFormat="1" ht="15" x14ac:dyDescent="0.25">
      <c r="B116" s="28"/>
      <c r="C116" s="31"/>
      <c r="D116" s="31"/>
      <c r="E116" s="31"/>
      <c r="F116" s="31"/>
      <c r="G116" s="31"/>
      <c r="H116" s="31"/>
      <c r="I116" s="31"/>
      <c r="J116" s="31"/>
      <c r="K116" s="31"/>
      <c r="L116" s="31"/>
      <c r="M116" s="31"/>
      <c r="N116" s="31"/>
      <c r="O116" s="31"/>
      <c r="P116" s="31"/>
      <c r="Q116" s="31"/>
      <c r="R116" s="30"/>
    </row>
    <row r="117" spans="2:18" s="2" customFormat="1" ht="15" x14ac:dyDescent="0.25">
      <c r="B117" s="28"/>
      <c r="C117" s="31"/>
      <c r="D117" s="31"/>
      <c r="E117" s="31"/>
      <c r="F117" s="31"/>
      <c r="G117" s="31"/>
      <c r="H117" s="31"/>
      <c r="I117" s="31"/>
      <c r="J117" s="31"/>
      <c r="K117" s="31"/>
      <c r="L117" s="31"/>
      <c r="M117" s="31"/>
      <c r="N117" s="31"/>
      <c r="O117" s="31"/>
      <c r="P117" s="31"/>
      <c r="Q117" s="31"/>
      <c r="R117" s="30"/>
    </row>
    <row r="118" spans="2:18" s="2" customFormat="1" ht="15" x14ac:dyDescent="0.25">
      <c r="B118" s="28"/>
      <c r="C118" s="31"/>
      <c r="D118" s="31"/>
      <c r="E118" s="31"/>
      <c r="F118" s="31"/>
      <c r="G118" s="31"/>
      <c r="H118" s="31"/>
      <c r="I118" s="175" t="s">
        <v>512</v>
      </c>
      <c r="J118" s="102" t="s">
        <v>460</v>
      </c>
      <c r="K118" s="102"/>
      <c r="L118" s="102"/>
      <c r="M118" s="102"/>
      <c r="N118" s="31"/>
      <c r="O118" s="31"/>
      <c r="P118" s="31"/>
      <c r="Q118" s="31"/>
      <c r="R118" s="30"/>
    </row>
    <row r="119" spans="2:18" s="2" customFormat="1" x14ac:dyDescent="0.25">
      <c r="B119" s="28"/>
      <c r="C119" s="11"/>
      <c r="D119" s="12"/>
      <c r="E119" s="34"/>
      <c r="F119" s="13"/>
      <c r="G119" s="12"/>
      <c r="H119" s="31"/>
      <c r="I119" s="175" t="s">
        <v>512</v>
      </c>
      <c r="J119" s="102" t="s">
        <v>461</v>
      </c>
      <c r="K119" s="102"/>
      <c r="L119" s="102"/>
      <c r="M119" s="31"/>
      <c r="N119" s="31"/>
      <c r="O119" s="31"/>
      <c r="P119" s="31"/>
      <c r="Q119" s="31"/>
      <c r="R119" s="30"/>
    </row>
    <row r="120" spans="2:18" s="2" customFormat="1" ht="16.5" thickBot="1" x14ac:dyDescent="0.3">
      <c r="B120" s="28"/>
      <c r="C120" s="31"/>
      <c r="D120" s="181" t="s">
        <v>464</v>
      </c>
      <c r="E120" s="182"/>
      <c r="F120" s="32"/>
      <c r="G120" s="32"/>
      <c r="H120" s="32"/>
      <c r="I120" s="98" t="s">
        <v>462</v>
      </c>
      <c r="J120" s="99"/>
      <c r="K120" s="100"/>
      <c r="L120" s="101"/>
      <c r="M120" s="101"/>
      <c r="N120" s="101"/>
      <c r="O120" s="101"/>
      <c r="P120" s="101"/>
      <c r="Q120" s="101"/>
      <c r="R120" s="30"/>
    </row>
    <row r="121" spans="2:18" s="2" customFormat="1" thickBot="1" x14ac:dyDescent="0.3">
      <c r="B121" s="28"/>
      <c r="C121" s="32"/>
      <c r="D121" s="59">
        <f ca="1">D38</f>
        <v>2020</v>
      </c>
      <c r="E121" s="60">
        <f ca="1">D121+1</f>
        <v>2021</v>
      </c>
      <c r="F121" s="60">
        <f ca="1">E121+1</f>
        <v>2022</v>
      </c>
      <c r="G121" s="60">
        <f ca="1">F121+1</f>
        <v>2023</v>
      </c>
      <c r="H121" s="60">
        <f ca="1">G121+1</f>
        <v>2024</v>
      </c>
      <c r="I121" s="60">
        <f ca="1">H121+1</f>
        <v>2025</v>
      </c>
      <c r="J121" s="61" t="s">
        <v>423</v>
      </c>
      <c r="K121" s="61" t="s">
        <v>423</v>
      </c>
      <c r="L121" s="31"/>
      <c r="M121" s="31"/>
      <c r="N121" s="31"/>
      <c r="O121" s="31"/>
      <c r="P121" s="31"/>
      <c r="Q121" s="31"/>
      <c r="R121" s="30"/>
    </row>
    <row r="122" spans="2:18" s="2" customFormat="1" x14ac:dyDescent="0.25">
      <c r="B122" s="28"/>
      <c r="C122" s="192" t="s">
        <v>426</v>
      </c>
      <c r="D122" s="205">
        <f>IF(ISNUMBER(D39),D39,"")</f>
        <v>123786</v>
      </c>
      <c r="E122" s="205">
        <f t="shared" ref="E122:H122" si="7">IF(ISNUMBER(E39),E39,"")</f>
        <v>174488</v>
      </c>
      <c r="F122" s="205">
        <f t="shared" si="7"/>
        <v>229346</v>
      </c>
      <c r="G122" s="205">
        <f t="shared" si="7"/>
        <v>327816</v>
      </c>
      <c r="H122" s="208">
        <f t="shared" si="7"/>
        <v>359337</v>
      </c>
      <c r="I122" s="211">
        <f ca="1">IF(AND(ISNUMBER(D122),ISNUMBER(E122),ISNUMBER(F122),ISNUMBER(G122),ISNUMBER(H122)),TREND(D122:H122,D$121:H$121,I$121),"SIN DATOS")</f>
        <v>430283.59999999404</v>
      </c>
      <c r="J122" s="214"/>
      <c r="K122" s="184"/>
      <c r="L122" s="31"/>
      <c r="M122" s="31"/>
      <c r="N122" s="31"/>
      <c r="O122" s="31"/>
      <c r="P122" s="31"/>
      <c r="Q122" s="31"/>
      <c r="R122" s="30"/>
    </row>
    <row r="123" spans="2:18" s="2" customFormat="1" x14ac:dyDescent="0.25">
      <c r="B123" s="28"/>
      <c r="C123" s="193" t="s">
        <v>427</v>
      </c>
      <c r="D123" s="206">
        <f t="shared" ref="D123:H123" si="8">IF(ISNUMBER(D40),D40,"")</f>
        <v>25</v>
      </c>
      <c r="E123" s="206" t="str">
        <f t="shared" si="8"/>
        <v/>
      </c>
      <c r="F123" s="206" t="str">
        <f t="shared" si="8"/>
        <v/>
      </c>
      <c r="G123" s="206">
        <f t="shared" si="8"/>
        <v>10</v>
      </c>
      <c r="H123" s="209" t="str">
        <f t="shared" si="8"/>
        <v/>
      </c>
      <c r="I123" s="212" t="str">
        <f>IF(AND(ISNUMBER(D123),ISNUMBER(E123),ISNUMBER(F123),ISNUMBER(G123),ISNUMBER(H123)),TREND(D123:H123,D$121:H$121,I$121),"SIN DATOS")</f>
        <v>SIN DATOS</v>
      </c>
      <c r="J123" s="215"/>
      <c r="K123" s="388"/>
      <c r="L123" s="31"/>
      <c r="M123" s="31"/>
      <c r="N123" s="31"/>
      <c r="O123" s="31"/>
      <c r="P123" s="31"/>
      <c r="Q123" s="31"/>
      <c r="R123" s="30"/>
    </row>
    <row r="124" spans="2:18" s="2" customFormat="1" ht="16.5" thickBot="1" x14ac:dyDescent="0.3">
      <c r="B124" s="28"/>
      <c r="C124" s="194" t="s">
        <v>428</v>
      </c>
      <c r="D124" s="207">
        <f t="shared" ref="D124:H124" si="9">IF(ISNUMBER(D41),D41,"")</f>
        <v>190108</v>
      </c>
      <c r="E124" s="207">
        <f t="shared" si="9"/>
        <v>222553</v>
      </c>
      <c r="F124" s="207">
        <f t="shared" si="9"/>
        <v>189489</v>
      </c>
      <c r="G124" s="207">
        <f t="shared" si="9"/>
        <v>246194</v>
      </c>
      <c r="H124" s="210">
        <f t="shared" si="9"/>
        <v>262528</v>
      </c>
      <c r="I124" s="213">
        <f ca="1">IF(AND(ISNUMBER(D124),ISNUMBER(E124),ISNUMBER(F124),ISNUMBER(G124),ISNUMBER(H124)),TREND(D124:H124,D$121:H$121,I$121),"SIN DATOS")</f>
        <v>272718.70000000298</v>
      </c>
      <c r="J124" s="216"/>
      <c r="K124" s="52"/>
      <c r="L124" s="31"/>
      <c r="M124" s="31"/>
      <c r="N124" s="31"/>
      <c r="O124" s="31"/>
      <c r="P124" s="31"/>
      <c r="Q124" s="31"/>
      <c r="R124" s="30"/>
    </row>
    <row r="125" spans="2:18" s="2" customFormat="1" thickBot="1" x14ac:dyDescent="0.3">
      <c r="B125" s="28"/>
      <c r="C125" s="31"/>
      <c r="D125" s="31"/>
      <c r="E125" s="31"/>
      <c r="F125" s="31"/>
      <c r="G125" s="31"/>
      <c r="H125" s="31"/>
      <c r="I125" s="31"/>
      <c r="J125" s="31"/>
      <c r="K125" s="31"/>
      <c r="L125" s="31"/>
      <c r="M125" s="31"/>
      <c r="N125" s="31"/>
      <c r="O125" s="31"/>
      <c r="P125" s="31"/>
      <c r="Q125" s="31"/>
      <c r="R125" s="30"/>
    </row>
    <row r="126" spans="2:18" s="2" customFormat="1" ht="19.5" thickBot="1" x14ac:dyDescent="0.35">
      <c r="B126" s="28"/>
      <c r="C126" s="171" t="s">
        <v>445</v>
      </c>
      <c r="D126" s="12"/>
      <c r="E126" s="31"/>
      <c r="F126" s="31"/>
      <c r="G126" s="31"/>
      <c r="H126" s="31"/>
      <c r="I126" s="31"/>
      <c r="J126" s="31"/>
      <c r="K126" s="31"/>
      <c r="L126" s="31"/>
      <c r="M126" s="31"/>
      <c r="N126" s="31"/>
      <c r="O126" s="31"/>
      <c r="P126" s="31"/>
      <c r="Q126" s="31"/>
      <c r="R126" s="30"/>
    </row>
    <row r="127" spans="2:18" s="2" customFormat="1" x14ac:dyDescent="0.25">
      <c r="B127" s="28"/>
      <c r="C127" s="166" t="s">
        <v>533</v>
      </c>
      <c r="D127" s="167"/>
      <c r="E127" s="31"/>
      <c r="F127" s="31"/>
      <c r="G127" s="31"/>
      <c r="H127" s="31"/>
      <c r="I127" s="31"/>
      <c r="J127" s="31"/>
      <c r="K127" s="31"/>
      <c r="L127" s="31"/>
      <c r="M127" s="31"/>
      <c r="N127" s="31"/>
      <c r="O127" s="31"/>
      <c r="P127" s="31"/>
      <c r="Q127" s="31"/>
      <c r="R127" s="30"/>
    </row>
    <row r="128" spans="2:18" s="2" customFormat="1" x14ac:dyDescent="0.25">
      <c r="B128" s="28"/>
      <c r="C128" s="141" t="s">
        <v>446</v>
      </c>
      <c r="D128" s="168"/>
      <c r="E128" s="31"/>
      <c r="F128" s="445" t="s">
        <v>481</v>
      </c>
      <c r="G128" s="31"/>
      <c r="H128" s="31"/>
      <c r="I128" s="31"/>
      <c r="J128" s="31"/>
      <c r="K128" s="31"/>
      <c r="L128" s="31"/>
      <c r="M128" s="31"/>
      <c r="N128" s="31"/>
      <c r="O128" s="31"/>
      <c r="P128" s="31"/>
      <c r="Q128" s="31"/>
      <c r="R128" s="30"/>
    </row>
    <row r="129" spans="2:18" s="2" customFormat="1" x14ac:dyDescent="0.25">
      <c r="B129" s="28"/>
      <c r="C129" s="141" t="s">
        <v>447</v>
      </c>
      <c r="D129" s="168"/>
      <c r="E129" s="31"/>
      <c r="F129" s="31"/>
      <c r="G129" s="31"/>
      <c r="H129" s="31"/>
      <c r="I129" s="31"/>
      <c r="J129" s="31"/>
      <c r="K129" s="31"/>
      <c r="L129" s="31"/>
      <c r="M129" s="31"/>
      <c r="N129" s="31"/>
      <c r="O129" s="31"/>
      <c r="P129" s="31"/>
      <c r="Q129" s="31"/>
      <c r="R129" s="30"/>
    </row>
    <row r="130" spans="2:18" s="2" customFormat="1" x14ac:dyDescent="0.25">
      <c r="B130" s="28"/>
      <c r="C130" s="141" t="s">
        <v>455</v>
      </c>
      <c r="D130" s="168"/>
      <c r="E130" s="31"/>
      <c r="F130" s="31"/>
      <c r="G130" s="31"/>
      <c r="H130" s="31"/>
      <c r="I130" s="31"/>
      <c r="J130" s="31"/>
      <c r="K130" s="31"/>
      <c r="L130" s="31"/>
      <c r="M130" s="31"/>
      <c r="N130" s="31"/>
      <c r="O130" s="31"/>
      <c r="P130" s="31"/>
      <c r="Q130" s="31"/>
      <c r="R130" s="30"/>
    </row>
    <row r="131" spans="2:18" s="2" customFormat="1" ht="16.5" thickBot="1" x14ac:dyDescent="0.3">
      <c r="B131" s="28"/>
      <c r="C131" s="142"/>
      <c r="D131" s="170"/>
      <c r="E131" s="31"/>
      <c r="F131" s="31"/>
      <c r="G131" s="31"/>
      <c r="H131" s="31"/>
      <c r="I131" s="31"/>
      <c r="J131" s="31"/>
      <c r="K131" s="31"/>
      <c r="L131" s="31"/>
      <c r="M131" s="31"/>
      <c r="N131" s="31"/>
      <c r="O131" s="31"/>
      <c r="P131" s="31"/>
      <c r="Q131" s="31"/>
      <c r="R131" s="30"/>
    </row>
    <row r="132" spans="2:18" s="2" customFormat="1" ht="15" x14ac:dyDescent="0.25">
      <c r="B132" s="28"/>
      <c r="C132" s="31"/>
      <c r="D132" s="31"/>
      <c r="E132" s="31"/>
      <c r="F132" s="31"/>
      <c r="G132" s="31"/>
      <c r="H132" s="31"/>
      <c r="I132" s="31"/>
      <c r="J132" s="31"/>
      <c r="K132" s="31"/>
      <c r="L132" s="31"/>
      <c r="M132" s="31"/>
      <c r="N132" s="31"/>
      <c r="O132" s="31"/>
      <c r="P132" s="31"/>
      <c r="Q132" s="31"/>
      <c r="R132" s="30"/>
    </row>
    <row r="133" spans="2:18" s="2" customFormat="1" thickBot="1" x14ac:dyDescent="0.3">
      <c r="B133" s="67"/>
      <c r="C133" s="84"/>
      <c r="D133" s="84"/>
      <c r="E133" s="84"/>
      <c r="F133" s="84"/>
      <c r="G133" s="84"/>
      <c r="H133" s="84"/>
      <c r="I133" s="84"/>
      <c r="J133" s="84"/>
      <c r="K133" s="84"/>
      <c r="L133" s="85"/>
      <c r="M133" s="85"/>
      <c r="N133" s="85"/>
      <c r="O133" s="85"/>
      <c r="P133" s="85"/>
      <c r="Q133" s="84"/>
      <c r="R133" s="81"/>
    </row>
    <row r="134" spans="2:18" thickBot="1" x14ac:dyDescent="0.3">
      <c r="B134" s="40"/>
      <c r="C134" s="40"/>
      <c r="D134" s="40"/>
    </row>
    <row r="135" spans="2:18" s="2" customFormat="1" thickBot="1" x14ac:dyDescent="0.3">
      <c r="B135" s="27"/>
      <c r="C135" s="33"/>
      <c r="D135" s="33"/>
      <c r="E135" s="33"/>
      <c r="F135" s="33"/>
      <c r="G135" s="33"/>
      <c r="H135" s="33"/>
      <c r="I135" s="33"/>
      <c r="J135" s="33"/>
      <c r="K135" s="33"/>
      <c r="L135" s="86"/>
      <c r="M135" s="86"/>
      <c r="N135" s="86"/>
      <c r="O135" s="86"/>
      <c r="P135" s="86"/>
      <c r="Q135" s="33"/>
      <c r="R135" s="29"/>
    </row>
    <row r="136" spans="2:18" s="2" customFormat="1" ht="19.5" thickBot="1" x14ac:dyDescent="0.35">
      <c r="B136" s="28"/>
      <c r="C136" s="87" t="s">
        <v>425</v>
      </c>
      <c r="D136" s="31"/>
      <c r="E136" s="31"/>
      <c r="F136" s="445" t="s">
        <v>482</v>
      </c>
      <c r="G136" s="31"/>
      <c r="H136" s="31"/>
      <c r="I136" s="31"/>
      <c r="J136" s="31"/>
      <c r="K136" s="31"/>
      <c r="L136" s="82"/>
      <c r="M136" s="82"/>
      <c r="N136" s="82"/>
      <c r="O136" s="82"/>
      <c r="P136" s="82"/>
      <c r="Q136" s="31"/>
      <c r="R136" s="30"/>
    </row>
    <row r="137" spans="2:18" s="2" customFormat="1" thickBot="1" x14ac:dyDescent="0.3">
      <c r="B137" s="28"/>
      <c r="C137" s="31"/>
      <c r="D137" s="31"/>
      <c r="E137" s="31"/>
      <c r="F137" s="31"/>
      <c r="G137" s="31"/>
      <c r="H137" s="31"/>
      <c r="I137" s="31"/>
      <c r="J137" s="31"/>
      <c r="K137" s="31"/>
      <c r="L137" s="31"/>
      <c r="M137" s="31"/>
      <c r="N137" s="31"/>
      <c r="O137" s="31"/>
      <c r="P137" s="31"/>
      <c r="Q137" s="31"/>
      <c r="R137" s="30"/>
    </row>
    <row r="138" spans="2:18" s="2" customFormat="1" thickBot="1" x14ac:dyDescent="0.3">
      <c r="B138" s="28"/>
      <c r="C138" s="115" t="s">
        <v>369</v>
      </c>
      <c r="D138" s="114"/>
      <c r="E138" s="31"/>
      <c r="F138" s="31"/>
      <c r="G138" s="31"/>
      <c r="H138" s="31"/>
      <c r="I138" s="31"/>
      <c r="J138" s="31"/>
      <c r="K138" s="31"/>
      <c r="L138" s="31"/>
      <c r="M138" s="31"/>
      <c r="N138" s="31"/>
      <c r="O138" s="31"/>
      <c r="P138" s="31"/>
      <c r="Q138" s="31"/>
      <c r="R138" s="30"/>
    </row>
    <row r="139" spans="2:18" s="2" customFormat="1" ht="15" x14ac:dyDescent="0.25">
      <c r="B139" s="28"/>
      <c r="C139" s="103" t="s">
        <v>448</v>
      </c>
      <c r="D139" s="104"/>
      <c r="E139" s="105"/>
      <c r="F139" s="105"/>
      <c r="G139" s="106"/>
      <c r="H139" s="31"/>
      <c r="I139" s="31"/>
      <c r="J139" s="31"/>
      <c r="K139" s="31"/>
      <c r="L139" s="31"/>
      <c r="M139" s="31"/>
      <c r="N139" s="31"/>
      <c r="O139" s="31"/>
      <c r="P139" s="31"/>
      <c r="Q139" s="31"/>
      <c r="R139" s="30"/>
    </row>
    <row r="140" spans="2:18" s="2" customFormat="1" ht="15" x14ac:dyDescent="0.25">
      <c r="B140" s="28"/>
      <c r="C140" s="107" t="s">
        <v>507</v>
      </c>
      <c r="D140" s="108"/>
      <c r="E140" s="95"/>
      <c r="F140" s="95"/>
      <c r="G140" s="109"/>
      <c r="H140" s="31"/>
      <c r="I140" s="31"/>
      <c r="J140" s="31"/>
      <c r="K140" s="31"/>
      <c r="L140" s="31"/>
      <c r="M140" s="31"/>
      <c r="N140" s="31"/>
      <c r="O140" s="31"/>
      <c r="P140" s="31"/>
      <c r="Q140" s="31"/>
      <c r="R140" s="30"/>
    </row>
    <row r="141" spans="2:18" s="2" customFormat="1" ht="15" x14ac:dyDescent="0.25">
      <c r="B141" s="28"/>
      <c r="C141" s="107" t="s">
        <v>456</v>
      </c>
      <c r="D141" s="108"/>
      <c r="E141" s="95"/>
      <c r="F141" s="95"/>
      <c r="G141" s="109"/>
      <c r="H141" s="31"/>
      <c r="I141" s="31"/>
      <c r="J141" s="31"/>
      <c r="K141" s="31"/>
      <c r="L141" s="31"/>
      <c r="M141" s="31"/>
      <c r="N141" s="31"/>
      <c r="O141" s="31"/>
      <c r="P141" s="31"/>
      <c r="Q141" s="31"/>
      <c r="R141" s="30"/>
    </row>
    <row r="142" spans="2:18" s="2" customFormat="1" ht="15" x14ac:dyDescent="0.25">
      <c r="B142" s="28"/>
      <c r="C142" s="107" t="s">
        <v>457</v>
      </c>
      <c r="D142" s="108"/>
      <c r="E142" s="95"/>
      <c r="F142" s="95"/>
      <c r="G142" s="109"/>
      <c r="H142" s="31"/>
      <c r="I142" s="31"/>
      <c r="J142" s="31"/>
      <c r="K142" s="31"/>
      <c r="L142" s="31"/>
      <c r="M142" s="31"/>
      <c r="N142" s="31"/>
      <c r="O142" s="31"/>
      <c r="P142" s="31"/>
      <c r="Q142" s="31"/>
      <c r="R142" s="30"/>
    </row>
    <row r="143" spans="2:18" s="2" customFormat="1" ht="15" x14ac:dyDescent="0.25">
      <c r="B143" s="28"/>
      <c r="C143" s="107" t="s">
        <v>534</v>
      </c>
      <c r="D143" s="108"/>
      <c r="E143" s="95"/>
      <c r="F143" s="95"/>
      <c r="G143" s="109"/>
      <c r="H143" s="31"/>
      <c r="I143" s="31"/>
      <c r="J143" s="31"/>
      <c r="K143" s="102"/>
      <c r="L143" s="31"/>
      <c r="M143" s="31"/>
      <c r="N143" s="31"/>
      <c r="O143" s="31"/>
      <c r="P143" s="31"/>
      <c r="Q143" s="31"/>
      <c r="R143" s="30"/>
    </row>
    <row r="144" spans="2:18" s="2" customFormat="1" thickBot="1" x14ac:dyDescent="0.3">
      <c r="B144" s="28"/>
      <c r="C144" s="110" t="s">
        <v>535</v>
      </c>
      <c r="D144" s="111"/>
      <c r="E144" s="112"/>
      <c r="F144" s="112"/>
      <c r="G144" s="113"/>
      <c r="H144" s="31"/>
      <c r="I144" s="31"/>
      <c r="J144" s="31"/>
      <c r="K144" s="102"/>
      <c r="L144" s="31"/>
      <c r="M144" s="31"/>
      <c r="N144" s="72"/>
      <c r="O144" s="31"/>
      <c r="P144" s="31"/>
      <c r="Q144" s="31"/>
      <c r="R144" s="30"/>
    </row>
    <row r="145" spans="2:18" s="2" customFormat="1" ht="15" x14ac:dyDescent="0.25">
      <c r="B145" s="28"/>
      <c r="C145" s="31"/>
      <c r="D145" s="31"/>
      <c r="E145" s="31"/>
      <c r="F145" s="31"/>
      <c r="G145" s="31"/>
      <c r="H145" s="31"/>
      <c r="I145" s="31"/>
      <c r="J145" s="31"/>
      <c r="K145" s="102"/>
      <c r="L145" s="31"/>
      <c r="M145" s="31"/>
      <c r="N145" s="31"/>
      <c r="O145" s="31"/>
      <c r="P145" s="31"/>
      <c r="Q145" s="31"/>
      <c r="R145" s="30"/>
    </row>
    <row r="146" spans="2:18" s="2" customFormat="1" ht="15" x14ac:dyDescent="0.25">
      <c r="B146" s="28"/>
      <c r="C146" s="31"/>
      <c r="D146" s="31"/>
      <c r="E146" s="31"/>
      <c r="F146" s="31"/>
      <c r="G146" s="31"/>
      <c r="H146" s="31"/>
      <c r="I146" s="31"/>
      <c r="J146" s="31"/>
      <c r="K146" s="31"/>
      <c r="L146" s="31"/>
      <c r="M146" s="31"/>
      <c r="N146" s="31"/>
      <c r="O146" s="31"/>
      <c r="P146" s="31"/>
      <c r="Q146" s="31"/>
      <c r="R146" s="30"/>
    </row>
    <row r="147" spans="2:18" s="2" customFormat="1" ht="15" x14ac:dyDescent="0.25">
      <c r="B147" s="28"/>
      <c r="C147" s="32" t="s">
        <v>449</v>
      </c>
      <c r="D147" s="31"/>
      <c r="E147" s="31"/>
      <c r="F147" s="31"/>
      <c r="G147" s="32" t="s">
        <v>451</v>
      </c>
      <c r="H147" s="31"/>
      <c r="I147" s="31"/>
      <c r="J147" s="31"/>
      <c r="K147" s="31"/>
      <c r="L147" s="32" t="s">
        <v>450</v>
      </c>
      <c r="M147" s="31"/>
      <c r="N147" s="31"/>
      <c r="O147" s="31"/>
      <c r="P147" s="31"/>
      <c r="Q147" s="31"/>
      <c r="R147" s="30"/>
    </row>
    <row r="148" spans="2:18" s="2" customFormat="1" ht="15" x14ac:dyDescent="0.25">
      <c r="B148" s="28"/>
      <c r="C148" s="31"/>
      <c r="D148" s="31"/>
      <c r="E148" s="31"/>
      <c r="F148" s="31"/>
      <c r="G148" s="31"/>
      <c r="H148" s="31"/>
      <c r="I148" s="31"/>
      <c r="J148" s="31"/>
      <c r="K148" s="31"/>
      <c r="L148" s="31"/>
      <c r="M148" s="31"/>
      <c r="N148" s="31"/>
      <c r="O148" s="31"/>
      <c r="P148" s="31"/>
      <c r="Q148" s="31"/>
      <c r="R148" s="30"/>
    </row>
    <row r="149" spans="2:18" s="2" customFormat="1" ht="15" x14ac:dyDescent="0.25">
      <c r="B149" s="28"/>
      <c r="C149" s="31"/>
      <c r="D149" s="31"/>
      <c r="E149" s="31"/>
      <c r="F149" s="31"/>
      <c r="G149" s="31"/>
      <c r="H149" s="31"/>
      <c r="I149" s="31"/>
      <c r="J149" s="31"/>
      <c r="K149" s="31"/>
      <c r="L149" s="31"/>
      <c r="M149" s="31"/>
      <c r="N149" s="31"/>
      <c r="O149" s="31"/>
      <c r="P149" s="31"/>
      <c r="Q149" s="31"/>
      <c r="R149" s="30"/>
    </row>
    <row r="150" spans="2:18" s="2" customFormat="1" ht="15" x14ac:dyDescent="0.25">
      <c r="B150" s="28"/>
      <c r="C150" s="31"/>
      <c r="D150" s="31"/>
      <c r="E150" s="31"/>
      <c r="F150" s="31"/>
      <c r="G150" s="31"/>
      <c r="H150" s="31"/>
      <c r="I150" s="31"/>
      <c r="J150" s="31"/>
      <c r="K150" s="31"/>
      <c r="L150" s="31"/>
      <c r="M150" s="31"/>
      <c r="N150" s="31"/>
      <c r="O150" s="31"/>
      <c r="P150" s="31"/>
      <c r="Q150" s="31"/>
      <c r="R150" s="30"/>
    </row>
    <row r="151" spans="2:18" s="2" customFormat="1" ht="15" x14ac:dyDescent="0.25">
      <c r="B151" s="28"/>
      <c r="C151" s="31"/>
      <c r="D151" s="31"/>
      <c r="E151" s="31"/>
      <c r="F151" s="31"/>
      <c r="G151" s="31"/>
      <c r="H151" s="31"/>
      <c r="I151" s="31"/>
      <c r="J151" s="31"/>
      <c r="K151" s="31"/>
      <c r="L151" s="31"/>
      <c r="M151" s="31"/>
      <c r="N151" s="31"/>
      <c r="O151" s="31"/>
      <c r="P151" s="31"/>
      <c r="Q151" s="31"/>
      <c r="R151" s="30"/>
    </row>
    <row r="152" spans="2:18" s="2" customFormat="1" ht="15" x14ac:dyDescent="0.25">
      <c r="B152" s="28"/>
      <c r="C152" s="31"/>
      <c r="D152" s="31"/>
      <c r="E152" s="31"/>
      <c r="F152" s="31"/>
      <c r="G152" s="31"/>
      <c r="H152" s="31"/>
      <c r="I152" s="31"/>
      <c r="J152" s="31"/>
      <c r="K152" s="31"/>
      <c r="L152" s="31"/>
      <c r="M152" s="31"/>
      <c r="N152" s="31"/>
      <c r="O152" s="31"/>
      <c r="P152" s="31"/>
      <c r="Q152" s="31"/>
      <c r="R152" s="30"/>
    </row>
    <row r="153" spans="2:18" s="2" customFormat="1" ht="15" x14ac:dyDescent="0.25">
      <c r="B153" s="28"/>
      <c r="C153" s="31"/>
      <c r="D153" s="31"/>
      <c r="E153" s="31"/>
      <c r="F153" s="31"/>
      <c r="G153" s="31"/>
      <c r="H153" s="31"/>
      <c r="I153" s="31"/>
      <c r="J153" s="31"/>
      <c r="K153" s="31"/>
      <c r="L153" s="31"/>
      <c r="M153" s="31"/>
      <c r="N153" s="31"/>
      <c r="O153" s="31"/>
      <c r="P153" s="31"/>
      <c r="Q153" s="31"/>
      <c r="R153" s="30"/>
    </row>
    <row r="154" spans="2:18" s="2" customFormat="1" ht="15" x14ac:dyDescent="0.25">
      <c r="B154" s="28"/>
      <c r="C154" s="31"/>
      <c r="D154" s="31"/>
      <c r="E154" s="31"/>
      <c r="F154" s="31"/>
      <c r="G154" s="31"/>
      <c r="H154" s="31"/>
      <c r="I154" s="31"/>
      <c r="J154" s="31"/>
      <c r="K154" s="31"/>
      <c r="L154" s="31"/>
      <c r="M154" s="31"/>
      <c r="N154" s="31"/>
      <c r="O154" s="31"/>
      <c r="P154" s="31"/>
      <c r="Q154" s="31"/>
      <c r="R154" s="30"/>
    </row>
    <row r="155" spans="2:18" s="2" customFormat="1" ht="15" x14ac:dyDescent="0.25">
      <c r="B155" s="28"/>
      <c r="C155" s="31"/>
      <c r="D155" s="31"/>
      <c r="E155" s="31"/>
      <c r="F155" s="31"/>
      <c r="G155" s="31"/>
      <c r="H155" s="31"/>
      <c r="I155" s="31"/>
      <c r="J155" s="31"/>
      <c r="K155" s="31"/>
      <c r="L155" s="31"/>
      <c r="M155" s="31"/>
      <c r="N155" s="31"/>
      <c r="O155" s="31"/>
      <c r="P155" s="31"/>
      <c r="Q155" s="31"/>
      <c r="R155" s="30"/>
    </row>
    <row r="156" spans="2:18" s="2" customFormat="1" ht="15" x14ac:dyDescent="0.25">
      <c r="B156" s="28"/>
      <c r="C156" s="31"/>
      <c r="D156" s="31"/>
      <c r="E156" s="31"/>
      <c r="F156" s="31"/>
      <c r="G156" s="31"/>
      <c r="H156" s="31"/>
      <c r="I156" s="31"/>
      <c r="J156" s="31"/>
      <c r="K156" s="31"/>
      <c r="L156" s="31"/>
      <c r="M156" s="31"/>
      <c r="N156" s="31"/>
      <c r="O156" s="31"/>
      <c r="P156" s="31"/>
      <c r="Q156" s="31"/>
      <c r="R156" s="30"/>
    </row>
    <row r="157" spans="2:18" s="2" customFormat="1" ht="15" x14ac:dyDescent="0.25">
      <c r="B157" s="28"/>
      <c r="C157" s="31"/>
      <c r="D157" s="31"/>
      <c r="E157" s="31"/>
      <c r="F157" s="31"/>
      <c r="G157" s="31"/>
      <c r="H157" s="31"/>
      <c r="I157" s="31"/>
      <c r="J157" s="31"/>
      <c r="K157" s="31"/>
      <c r="L157" s="31"/>
      <c r="M157" s="31"/>
      <c r="N157" s="31"/>
      <c r="O157" s="31"/>
      <c r="P157" s="31"/>
      <c r="Q157" s="31"/>
      <c r="R157" s="30"/>
    </row>
    <row r="158" spans="2:18" s="2" customFormat="1" ht="15" x14ac:dyDescent="0.25">
      <c r="B158" s="28"/>
      <c r="C158" s="31"/>
      <c r="D158" s="31"/>
      <c r="E158" s="31"/>
      <c r="F158" s="31"/>
      <c r="G158" s="31"/>
      <c r="H158" s="31"/>
      <c r="I158" s="31"/>
      <c r="J158" s="31"/>
      <c r="K158" s="31"/>
      <c r="L158" s="31"/>
      <c r="M158" s="31"/>
      <c r="N158" s="31"/>
      <c r="O158" s="31"/>
      <c r="P158" s="31"/>
      <c r="Q158" s="31"/>
      <c r="R158" s="30"/>
    </row>
    <row r="159" spans="2:18" s="2" customFormat="1" ht="15" x14ac:dyDescent="0.25">
      <c r="B159" s="28"/>
      <c r="C159" s="31"/>
      <c r="D159" s="31"/>
      <c r="E159" s="31"/>
      <c r="F159" s="31"/>
      <c r="G159" s="31"/>
      <c r="H159" s="31"/>
      <c r="I159" s="31"/>
      <c r="J159" s="31"/>
      <c r="K159" s="31"/>
      <c r="L159" s="31"/>
      <c r="M159" s="31"/>
      <c r="N159" s="31"/>
      <c r="O159" s="31"/>
      <c r="P159" s="31"/>
      <c r="Q159" s="31"/>
      <c r="R159" s="30"/>
    </row>
    <row r="160" spans="2:18" s="2" customFormat="1" ht="15" x14ac:dyDescent="0.25">
      <c r="B160" s="28"/>
      <c r="C160" s="31"/>
      <c r="D160" s="31"/>
      <c r="E160" s="31"/>
      <c r="F160" s="31"/>
      <c r="G160" s="31"/>
      <c r="H160" s="31"/>
      <c r="I160" s="31"/>
      <c r="J160" s="31"/>
      <c r="K160" s="31"/>
      <c r="L160" s="31"/>
      <c r="M160" s="31"/>
      <c r="N160" s="31"/>
      <c r="O160" s="31"/>
      <c r="P160" s="31"/>
      <c r="Q160" s="31"/>
      <c r="R160" s="30"/>
    </row>
    <row r="161" spans="2:18" s="2" customFormat="1" ht="15" x14ac:dyDescent="0.25">
      <c r="B161" s="28"/>
      <c r="C161" s="31"/>
      <c r="D161" s="31"/>
      <c r="E161" s="31"/>
      <c r="F161" s="31"/>
      <c r="G161" s="31"/>
      <c r="H161" s="31"/>
      <c r="I161" s="31"/>
      <c r="J161" s="31"/>
      <c r="K161" s="31"/>
      <c r="L161" s="31"/>
      <c r="M161" s="31"/>
      <c r="N161" s="31"/>
      <c r="O161" s="31"/>
      <c r="P161" s="31"/>
      <c r="Q161" s="31"/>
      <c r="R161" s="30"/>
    </row>
    <row r="162" spans="2:18" s="2" customFormat="1" ht="15" x14ac:dyDescent="0.25">
      <c r="B162" s="28"/>
      <c r="C162" s="31" t="s">
        <v>452</v>
      </c>
      <c r="D162" s="31"/>
      <c r="E162" s="31"/>
      <c r="F162" s="31" t="s">
        <v>515</v>
      </c>
      <c r="G162" s="31"/>
      <c r="H162" s="31"/>
      <c r="I162" s="31"/>
      <c r="J162" s="31"/>
      <c r="K162" s="31"/>
      <c r="L162" s="31" t="s">
        <v>516</v>
      </c>
      <c r="M162" s="31"/>
      <c r="N162" s="31"/>
      <c r="O162" s="31"/>
      <c r="P162" s="31"/>
      <c r="Q162" s="31"/>
      <c r="R162" s="30"/>
    </row>
    <row r="163" spans="2:18" s="2" customFormat="1" thickBot="1" x14ac:dyDescent="0.3">
      <c r="B163" s="67"/>
      <c r="C163" s="84"/>
      <c r="D163" s="84"/>
      <c r="E163" s="84"/>
      <c r="F163" s="84"/>
      <c r="G163" s="84"/>
      <c r="H163" s="84"/>
      <c r="I163" s="84"/>
      <c r="J163" s="84"/>
      <c r="K163" s="84"/>
      <c r="L163" s="85"/>
      <c r="M163" s="85"/>
      <c r="N163" s="85"/>
      <c r="O163" s="85"/>
      <c r="P163" s="85"/>
      <c r="Q163" s="84"/>
      <c r="R163" s="81"/>
    </row>
    <row r="164" spans="2:18" ht="15" x14ac:dyDescent="0.25">
      <c r="B164" s="40"/>
      <c r="C164" s="40"/>
      <c r="D164" s="40"/>
    </row>
    <row r="165" spans="2:18" ht="15" x14ac:dyDescent="0.25">
      <c r="B165" s="40"/>
      <c r="C165" s="40"/>
      <c r="D165" s="40"/>
    </row>
  </sheetData>
  <mergeCells count="1">
    <mergeCell ref="F20:I20"/>
  </mergeCells>
  <conditionalFormatting sqref="K81">
    <cfRule type="iconSet" priority="133">
      <iconSet iconSet="3TrafficLights2">
        <cfvo type="percent" val="0"/>
        <cfvo type="percent" val="33"/>
        <cfvo type="percent" val="67"/>
      </iconSet>
    </cfRule>
    <cfRule type="cellIs" dxfId="251" priority="134" stopIfTrue="1" operator="equal">
      <formula>"▼"</formula>
    </cfRule>
    <cfRule type="cellIs" dxfId="250" priority="135" stopIfTrue="1" operator="equal">
      <formula>"═"</formula>
    </cfRule>
    <cfRule type="cellIs" dxfId="249" priority="136" stopIfTrue="1" operator="equal">
      <formula>"▲"</formula>
    </cfRule>
  </conditionalFormatting>
  <conditionalFormatting sqref="D63">
    <cfRule type="cellIs" dxfId="248" priority="10" stopIfTrue="1" operator="equal">
      <formula>"▼"</formula>
    </cfRule>
    <cfRule type="cellIs" dxfId="247" priority="11" stopIfTrue="1" operator="equal">
      <formula>"═"</formula>
    </cfRule>
    <cfRule type="cellIs" dxfId="246" priority="12" stopIfTrue="1" operator="equal">
      <formula>"▲"</formula>
    </cfRule>
  </conditionalFormatting>
  <conditionalFormatting sqref="K77">
    <cfRule type="iconSet" priority="532">
      <iconSet iconSet="3TrafficLights2">
        <cfvo type="percent" val="0"/>
        <cfvo type="percent" val="33"/>
        <cfvo type="percent" val="67"/>
      </iconSet>
    </cfRule>
    <cfRule type="cellIs" dxfId="245" priority="533" stopIfTrue="1" operator="equal">
      <formula>"▼"</formula>
    </cfRule>
    <cfRule type="cellIs" dxfId="244" priority="534" stopIfTrue="1" operator="equal">
      <formula>"═"</formula>
    </cfRule>
    <cfRule type="cellIs" dxfId="243" priority="535" stopIfTrue="1" operator="equal">
      <formula>"▲"</formula>
    </cfRule>
  </conditionalFormatting>
  <conditionalFormatting sqref="D70:H70">
    <cfRule type="iconSet" priority="5">
      <iconSet iconSet="3TrafficLights2">
        <cfvo type="percent" val="0"/>
        <cfvo type="percent" val="33"/>
        <cfvo type="percent" val="67"/>
      </iconSet>
    </cfRule>
    <cfRule type="cellIs" dxfId="242" priority="6" stopIfTrue="1" operator="equal">
      <formula>"▼"</formula>
    </cfRule>
    <cfRule type="cellIs" dxfId="241" priority="7" stopIfTrue="1" operator="equal">
      <formula>"═"</formula>
    </cfRule>
    <cfRule type="cellIs" dxfId="240" priority="8" stopIfTrue="1" operator="equal">
      <formula>"▲"</formula>
    </cfRule>
  </conditionalFormatting>
  <hyperlinks>
    <hyperlink ref="D56" r:id="rId1" xr:uid="{00000000-0004-0000-0100-000000000000}"/>
    <hyperlink ref="F20" r:id="rId2" xr:uid="{00000000-0004-0000-0100-000001000000}"/>
    <hyperlink ref="F21" r:id="rId3" xr:uid="{00000000-0004-0000-0100-000002000000}"/>
  </hyperlinks>
  <pageMargins left="0.7" right="0.7" top="0.75" bottom="0.75" header="0.3" footer="0.3"/>
  <pageSetup paperSize="9" orientation="landscape" r:id="rId4"/>
  <drawing r:id="rId5"/>
  <extLst>
    <ext xmlns:x14="http://schemas.microsoft.com/office/spreadsheetml/2009/9/main" uri="{05C60535-1F16-4fd2-B633-F4F36F0B64E0}">
      <x14:sparklineGroups xmlns:xm="http://schemas.microsoft.com/office/excel/2006/main">
        <x14:sparklineGroup displayEmptyCellsAs="gap" xr2:uid="{00000000-0003-0000-0100-000023000000}">
          <x14:colorSeries rgb="FFFF0000"/>
          <x14:colorNegative theme="5"/>
          <x14:colorAxis rgb="FF000000"/>
          <x14:colorMarkers theme="4" tint="-0.499984740745262"/>
          <x14:colorFirst theme="4" tint="0.39997558519241921"/>
          <x14:colorLast theme="4" tint="0.39997558519241921"/>
          <x14:colorHigh theme="4"/>
          <x14:colorLow theme="4"/>
          <x14:sparklines>
            <x14:sparkline>
              <xm:f>'Solucion 1'!D122:I122</xm:f>
              <xm:sqref>J122</xm:sqref>
            </x14:sparkline>
          </x14:sparklines>
        </x14:sparklineGroup>
        <x14:sparklineGroup displayEmptyCellsAs="gap" xr2:uid="{00000000-0003-0000-0100-000022000000}">
          <x14:colorSeries rgb="FFFF0000"/>
          <x14:colorNegative theme="5"/>
          <x14:colorAxis rgb="FF000000"/>
          <x14:colorMarkers theme="4" tint="-0.499984740745262"/>
          <x14:colorFirst theme="4" tint="0.39997558519241921"/>
          <x14:colorLast theme="4" tint="0.39997558519241921"/>
          <x14:colorHigh theme="4"/>
          <x14:colorLow theme="4"/>
          <x14:sparklines>
            <x14:sparkline>
              <xm:f>'Solucion 1'!D123:I123</xm:f>
              <xm:sqref>J123</xm:sqref>
            </x14:sparkline>
          </x14:sparklines>
        </x14:sparklineGroup>
        <x14:sparklineGroup displayEmptyCellsAs="gap" xr2:uid="{00000000-0003-0000-0100-000021000000}">
          <x14:colorSeries rgb="FFFF0000"/>
          <x14:colorNegative theme="5"/>
          <x14:colorAxis rgb="FF000000"/>
          <x14:colorMarkers theme="4" tint="-0.499984740745262"/>
          <x14:colorFirst theme="4" tint="0.39997558519241921"/>
          <x14:colorLast theme="4" tint="0.39997558519241921"/>
          <x14:colorHigh theme="4"/>
          <x14:colorLow theme="4"/>
          <x14:sparklines>
            <x14:sparkline>
              <xm:f>'Solucion 1'!D124:I124</xm:f>
              <xm:sqref>J124</xm:sqref>
            </x14:sparkline>
          </x14:sparklines>
        </x14:sparklineGroup>
        <x14:sparklineGroup type="column" displayEmptyCellsAs="gap" xr2:uid="{2F5835E7-C9D1-4468-A042-4F8B18EC94C1}">
          <x14:colorSeries rgb="FF000000"/>
          <x14:colorNegative rgb="FFD00000"/>
          <x14:colorAxis rgb="FF000000"/>
          <x14:colorMarkers rgb="FFD00000"/>
          <x14:colorFirst rgb="FFD00000"/>
          <x14:colorLast rgb="FFD00000"/>
          <x14:colorHigh rgb="FFD00000"/>
          <x14:colorLow rgb="FFD00000"/>
          <x14:sparklines>
            <x14:sparkline>
              <xm:f>'Solucion 1'!D122:I122</xm:f>
              <xm:sqref>K122</xm:sqref>
            </x14:sparkline>
            <x14:sparkline>
              <xm:f>'Solucion 1'!D123:I123</xm:f>
              <xm:sqref>K123</xm:sqref>
            </x14:sparkline>
            <x14:sparkline>
              <xm:f>'Solucion 1'!D124:I124</xm:f>
              <xm:sqref>K124</xm:sqref>
            </x14:sparkline>
          </x14:sparklines>
        </x14:sparklineGroup>
        <x14:sparklineGroup displayEmptyCellsAs="gap" xr2:uid="{00000000-0003-0000-0100-00001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1'!D137:I137</xm:f>
              <xm:sqref>J137</xm:sqref>
            </x14:sparkline>
          </x14:sparklines>
        </x14:sparklineGroup>
        <x14:sparklineGroup displayEmptyCellsAs="gap" xr2:uid="{00000000-0003-0000-0100-00001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1'!D138:I138</xm:f>
              <xm:sqref>J138</xm:sqref>
            </x14:sparkline>
          </x14:sparklines>
        </x14:sparklineGroup>
        <x14:sparklineGroup displayEmptyCellsAs="gap" xr2:uid="{00000000-0003-0000-0100-00001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1'!D139:I139</xm:f>
              <xm:sqref>J139</xm:sqref>
            </x14:sparkline>
          </x14:sparklines>
        </x14:sparklineGroup>
        <x14:sparklineGroup displayEmptyCellsAs="gap" xr2:uid="{00000000-0003-0000-0100-00001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1'!D140:I140</xm:f>
              <xm:sqref>J140</xm:sqref>
            </x14:sparkline>
          </x14:sparklines>
        </x14:sparklineGroup>
        <x14:sparklineGroup displayEmptyCellsAs="gap" xr2:uid="{00000000-0003-0000-0100-00001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1'!D141:I141</xm:f>
              <xm:sqref>J141</xm:sqref>
            </x14:sparkline>
          </x14:sparklines>
        </x14:sparklineGroup>
        <x14:sparklineGroup displayEmptyCellsAs="gap" xr2:uid="{00000000-0003-0000-0100-00001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1'!D142:I142</xm:f>
              <xm:sqref>J142</xm:sqref>
            </x14:sparkline>
          </x14:sparklines>
        </x14:sparklineGroup>
        <x14:sparklineGroup displayEmptyCellsAs="gap" xr2:uid="{00000000-0003-0000-0100-00001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1'!D143:I143</xm:f>
              <xm:sqref>J143</xm:sqref>
            </x14:sparkline>
          </x14:sparklines>
        </x14:sparklineGroup>
        <x14:sparklineGroup displayEmptyCellsAs="gap" xr2:uid="{00000000-0003-0000-0100-00001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1'!D144:I144</xm:f>
              <xm:sqref>J144</xm:sqref>
            </x14:sparkline>
          </x14:sparklines>
        </x14:sparklineGroup>
        <x14:sparklineGroup displayEmptyCellsAs="gap" xr2:uid="{00000000-0003-0000-0100-00001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1'!D145:I145</xm:f>
              <xm:sqref>J145</xm:sqref>
            </x14:sparkline>
          </x14:sparklines>
        </x14:sparklineGroup>
        <x14:sparklineGroup displayEmptyCellsAs="gap" xr2:uid="{00000000-0003-0000-0100-00001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1'!D146:I146</xm:f>
              <xm:sqref>J146</xm:sqref>
            </x14:sparkline>
          </x14:sparklines>
        </x14:sparklineGroup>
        <x14:sparklineGroup displayEmptyCellsAs="gap" xr2:uid="{00000000-0003-0000-0100-00001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1'!D147:I147</xm:f>
              <xm:sqref>J147</xm:sqref>
            </x14:sparkline>
          </x14:sparklines>
        </x14:sparklineGroup>
        <x14:sparklineGroup displayEmptyCellsAs="gap" xr2:uid="{00000000-0003-0000-0100-00001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1'!D148:I148</xm:f>
              <xm:sqref>J148</xm:sqref>
            </x14:sparkline>
          </x14:sparklines>
        </x14:sparklineGroup>
        <x14:sparklineGroup displayEmptyCellsAs="gap" xr2:uid="{00000000-0003-0000-0100-00001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1'!D162:I162</xm:f>
              <xm:sqref>J162</xm:sqref>
            </x14:sparkline>
          </x14:sparklines>
        </x14:sparklineGroup>
        <x14:sparklineGroup displayEmptyCellsAs="gap" xr2:uid="{00000000-0003-0000-0100-00001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1'!D150:I150</xm:f>
              <xm:sqref>J150</xm:sqref>
            </x14:sparkline>
            <x14:sparkline>
              <xm:f>'Solucion 1'!D151:I151</xm:f>
              <xm:sqref>J151</xm:sqref>
            </x14:sparkline>
            <x14:sparkline>
              <xm:f>'Solucion 1'!D152:I152</xm:f>
              <xm:sqref>J152</xm:sqref>
            </x14:sparkline>
            <x14:sparkline>
              <xm:f>'Solucion 1'!D153:I153</xm:f>
              <xm:sqref>J153</xm:sqref>
            </x14:sparkline>
            <x14:sparkline>
              <xm:f>'Solucion 1'!D154:I154</xm:f>
              <xm:sqref>J154</xm:sqref>
            </x14:sparkline>
            <x14:sparkline>
              <xm:f>'Solucion 1'!D155:I155</xm:f>
              <xm:sqref>J155</xm:sqref>
            </x14:sparkline>
            <x14:sparkline>
              <xm:f>'Solucion 1'!D156:I156</xm:f>
              <xm:sqref>J156</xm:sqref>
            </x14:sparkline>
            <x14:sparkline>
              <xm:f>'Solucion 1'!D157:I157</xm:f>
              <xm:sqref>J157</xm:sqref>
            </x14:sparkline>
            <x14:sparkline>
              <xm:f>'Solucion 1'!D158:I158</xm:f>
              <xm:sqref>J158</xm:sqref>
            </x14:sparkline>
            <x14:sparkline>
              <xm:f>'Solucion 1'!D159:I159</xm:f>
              <xm:sqref>J159</xm:sqref>
            </x14:sparkline>
            <x14:sparkline>
              <xm:f>'Solucion 1'!D160:I160</xm:f>
              <xm:sqref>J160</xm:sqref>
            </x14:sparkline>
            <x14:sparkline>
              <xm:f>'Solucion 1'!D161:I161</xm:f>
              <xm:sqref>J161</xm:sqref>
            </x14:sparkline>
          </x14:sparklines>
        </x14:sparklineGroup>
        <x14:sparklineGroup displayEmptyCellsAs="gap" xr2:uid="{00000000-0003-0000-0100-00000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1'!D149:I149</xm:f>
              <xm:sqref>J149</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B1:AW560"/>
  <sheetViews>
    <sheetView zoomScale="85" zoomScaleNormal="85" zoomScalePageLayoutView="85" workbookViewId="0">
      <selection activeCell="B1" sqref="B1"/>
    </sheetView>
  </sheetViews>
  <sheetFormatPr baseColWidth="10" defaultColWidth="11.42578125" defaultRowHeight="15.75" x14ac:dyDescent="0.25"/>
  <cols>
    <col min="1" max="1" width="1.5703125" style="40" customWidth="1"/>
    <col min="2" max="2" width="2.5703125" style="1" customWidth="1"/>
    <col min="3" max="3" width="47.140625" style="3" customWidth="1"/>
    <col min="4" max="4" width="15.5703125" style="4" customWidth="1"/>
    <col min="5" max="6" width="13.5703125" style="40" customWidth="1"/>
    <col min="7" max="8" width="13.85546875" style="40" customWidth="1"/>
    <col min="9" max="9" width="14.85546875" style="40" customWidth="1"/>
    <col min="10" max="10" width="13.5703125" style="40" customWidth="1"/>
    <col min="11" max="11" width="14.42578125" style="40" customWidth="1"/>
    <col min="12" max="12" width="13.85546875" style="40" customWidth="1"/>
    <col min="13" max="15" width="15.42578125" style="40" bestFit="1" customWidth="1"/>
    <col min="16" max="16" width="13.85546875" style="40" bestFit="1" customWidth="1"/>
    <col min="17" max="17" width="13.5703125" style="40" bestFit="1" customWidth="1"/>
    <col min="18" max="18" width="13.85546875" style="40" customWidth="1"/>
    <col min="19" max="19" width="11.42578125" style="40"/>
    <col min="20" max="20" width="15.42578125" style="40" bestFit="1" customWidth="1"/>
    <col min="21" max="21" width="11" style="40" bestFit="1" customWidth="1"/>
    <col min="22" max="22" width="13.85546875" style="40" bestFit="1" customWidth="1"/>
    <col min="23" max="23" width="12.140625" style="40" bestFit="1" customWidth="1"/>
    <col min="24" max="24" width="7.42578125" style="40" bestFit="1" customWidth="1"/>
    <col min="25" max="25" width="13" style="40" bestFit="1" customWidth="1"/>
    <col min="26" max="27" width="11.140625" style="40" bestFit="1" customWidth="1"/>
    <col min="28" max="28" width="11.5703125" style="40" bestFit="1" customWidth="1"/>
    <col min="29" max="29" width="8.5703125" style="40" bestFit="1" customWidth="1"/>
    <col min="30" max="30" width="11" style="40" bestFit="1" customWidth="1"/>
    <col min="31" max="31" width="11.5703125" style="40" bestFit="1" customWidth="1"/>
    <col min="32" max="16384" width="11.42578125" style="40"/>
  </cols>
  <sheetData>
    <row r="1" spans="2:16" ht="16.5" thickBot="1" x14ac:dyDescent="0.3"/>
    <row r="2" spans="2:16" ht="19.5" customHeight="1" thickBot="1" x14ac:dyDescent="0.3">
      <c r="C2" s="183" t="s">
        <v>504</v>
      </c>
    </row>
    <row r="3" spans="2:16" ht="18.75" customHeight="1" thickBot="1" x14ac:dyDescent="0.3"/>
    <row r="4" spans="2:16" s="156" customFormat="1" x14ac:dyDescent="0.25">
      <c r="B4" s="152" t="s">
        <v>352</v>
      </c>
      <c r="C4" s="153"/>
      <c r="D4" s="154"/>
      <c r="E4" s="154"/>
      <c r="F4" s="154"/>
      <c r="G4" s="154"/>
      <c r="H4" s="154"/>
      <c r="I4" s="154"/>
      <c r="J4" s="154"/>
      <c r="K4" s="154"/>
      <c r="L4" s="154"/>
      <c r="M4" s="154"/>
      <c r="N4" s="154"/>
      <c r="O4" s="154"/>
      <c r="P4" s="155"/>
    </row>
    <row r="5" spans="2:16" s="156" customFormat="1" ht="15" x14ac:dyDescent="0.2">
      <c r="B5" s="157" t="s">
        <v>355</v>
      </c>
      <c r="C5" s="158"/>
      <c r="D5" s="158"/>
      <c r="E5" s="158"/>
      <c r="F5" s="158"/>
      <c r="G5" s="158"/>
      <c r="H5" s="158"/>
      <c r="I5" s="158"/>
      <c r="J5" s="158"/>
      <c r="K5" s="158"/>
      <c r="L5" s="158"/>
      <c r="M5" s="158"/>
      <c r="N5" s="158"/>
      <c r="O5" s="158"/>
      <c r="P5" s="159"/>
    </row>
    <row r="6" spans="2:16" s="156" customFormat="1" ht="15" x14ac:dyDescent="0.2">
      <c r="B6" s="157" t="s">
        <v>363</v>
      </c>
      <c r="C6" s="158"/>
      <c r="D6" s="158"/>
      <c r="E6" s="158"/>
      <c r="F6" s="158"/>
      <c r="G6" s="158"/>
      <c r="H6" s="158"/>
      <c r="I6" s="158"/>
      <c r="J6" s="158"/>
      <c r="K6" s="158"/>
      <c r="L6" s="158"/>
      <c r="M6" s="158"/>
      <c r="N6" s="158"/>
      <c r="O6" s="158"/>
      <c r="P6" s="159"/>
    </row>
    <row r="7" spans="2:16" s="156" customFormat="1" ht="15" x14ac:dyDescent="0.2">
      <c r="B7" s="157" t="s">
        <v>364</v>
      </c>
      <c r="C7" s="158"/>
      <c r="D7" s="158"/>
      <c r="E7" s="158"/>
      <c r="F7" s="158"/>
      <c r="G7" s="158"/>
      <c r="H7" s="158"/>
      <c r="I7" s="158"/>
      <c r="J7" s="158"/>
      <c r="K7" s="158"/>
      <c r="L7" s="158"/>
      <c r="M7" s="158"/>
      <c r="N7" s="158"/>
      <c r="O7" s="158"/>
      <c r="P7" s="159"/>
    </row>
    <row r="8" spans="2:16" s="156" customFormat="1" ht="15" x14ac:dyDescent="0.2">
      <c r="B8" s="157" t="s">
        <v>356</v>
      </c>
      <c r="C8" s="158"/>
      <c r="D8" s="158"/>
      <c r="E8" s="158"/>
      <c r="F8" s="158"/>
      <c r="G8" s="158"/>
      <c r="H8" s="158"/>
      <c r="I8" s="158"/>
      <c r="J8" s="158"/>
      <c r="K8" s="158"/>
      <c r="L8" s="158"/>
      <c r="M8" s="158"/>
      <c r="N8" s="158"/>
      <c r="O8" s="158"/>
      <c r="P8" s="159"/>
    </row>
    <row r="9" spans="2:16" s="156" customFormat="1" ht="15" x14ac:dyDescent="0.2">
      <c r="B9" s="157" t="s">
        <v>357</v>
      </c>
      <c r="C9" s="158"/>
      <c r="D9" s="158"/>
      <c r="E9" s="158"/>
      <c r="F9" s="158"/>
      <c r="G9" s="158"/>
      <c r="H9" s="158"/>
      <c r="I9" s="158"/>
      <c r="J9" s="158"/>
      <c r="K9" s="158"/>
      <c r="L9" s="158"/>
      <c r="M9" s="158"/>
      <c r="N9" s="158"/>
      <c r="O9" s="158"/>
      <c r="P9" s="159"/>
    </row>
    <row r="10" spans="2:16" s="156" customFormat="1" ht="15" customHeight="1" x14ac:dyDescent="0.2">
      <c r="B10" s="157" t="s">
        <v>358</v>
      </c>
      <c r="C10" s="158"/>
      <c r="D10" s="158"/>
      <c r="E10" s="158"/>
      <c r="F10" s="158"/>
      <c r="G10" s="158"/>
      <c r="H10" s="158"/>
      <c r="I10" s="158"/>
      <c r="J10" s="158"/>
      <c r="K10" s="158"/>
      <c r="L10" s="158"/>
      <c r="M10" s="158"/>
      <c r="N10" s="158"/>
      <c r="O10" s="158"/>
      <c r="P10" s="159"/>
    </row>
    <row r="11" spans="2:16" s="156" customFormat="1" ht="15" customHeight="1" x14ac:dyDescent="0.2">
      <c r="B11" s="157" t="s">
        <v>359</v>
      </c>
      <c r="C11" s="158"/>
      <c r="D11" s="158"/>
      <c r="E11" s="158"/>
      <c r="F11" s="158"/>
      <c r="G11" s="158"/>
      <c r="H11" s="158"/>
      <c r="I11" s="158"/>
      <c r="J11" s="158"/>
      <c r="K11" s="158"/>
      <c r="L11" s="158"/>
      <c r="M11" s="158"/>
      <c r="N11" s="158"/>
      <c r="O11" s="158"/>
      <c r="P11" s="159"/>
    </row>
    <row r="12" spans="2:16" s="156" customFormat="1" ht="15" customHeight="1" x14ac:dyDescent="0.2">
      <c r="B12" s="157" t="s">
        <v>419</v>
      </c>
      <c r="C12" s="158"/>
      <c r="D12" s="158"/>
      <c r="E12" s="158"/>
      <c r="F12" s="158"/>
      <c r="G12" s="158"/>
      <c r="H12" s="158"/>
      <c r="I12" s="158"/>
      <c r="J12" s="158"/>
      <c r="K12" s="158"/>
      <c r="L12" s="158"/>
      <c r="M12" s="158"/>
      <c r="N12" s="158"/>
      <c r="O12" s="158"/>
      <c r="P12" s="159"/>
    </row>
    <row r="13" spans="2:16" s="156" customFormat="1" ht="15" customHeight="1" thickBot="1" x14ac:dyDescent="0.25">
      <c r="B13" s="157" t="s">
        <v>360</v>
      </c>
      <c r="C13" s="158"/>
      <c r="D13" s="158"/>
      <c r="E13" s="158"/>
      <c r="F13" s="158"/>
      <c r="G13" s="158"/>
      <c r="H13" s="158"/>
      <c r="I13" s="158"/>
      <c r="J13" s="158"/>
      <c r="K13" s="158"/>
      <c r="L13" s="158"/>
      <c r="M13" s="158"/>
      <c r="N13" s="158"/>
      <c r="O13" s="158"/>
      <c r="P13" s="159"/>
    </row>
    <row r="14" spans="2:16" s="156" customFormat="1" ht="15" customHeight="1" thickBot="1" x14ac:dyDescent="0.3">
      <c r="B14" s="321" t="s">
        <v>500</v>
      </c>
      <c r="C14" s="322"/>
      <c r="D14" s="158"/>
      <c r="E14" s="158"/>
      <c r="F14" s="158"/>
      <c r="G14" s="158"/>
      <c r="H14" s="158"/>
      <c r="I14" s="158"/>
      <c r="J14" s="158"/>
      <c r="K14" s="158"/>
      <c r="L14" s="158"/>
      <c r="M14" s="158"/>
      <c r="N14" s="158"/>
      <c r="O14" s="158"/>
      <c r="P14" s="159"/>
    </row>
    <row r="15" spans="2:16" s="156" customFormat="1" ht="15" customHeight="1" x14ac:dyDescent="0.2">
      <c r="B15" s="157"/>
      <c r="C15" s="158"/>
      <c r="D15" s="158"/>
      <c r="E15" s="158"/>
      <c r="F15" s="158"/>
      <c r="G15" s="158"/>
      <c r="H15" s="158"/>
      <c r="I15" s="158"/>
      <c r="J15" s="158"/>
      <c r="K15" s="158"/>
      <c r="L15" s="158"/>
      <c r="M15" s="158"/>
      <c r="N15" s="158"/>
      <c r="O15" s="158"/>
      <c r="P15" s="159"/>
    </row>
    <row r="16" spans="2:16" s="156" customFormat="1" ht="15.75" customHeight="1" thickBot="1" x14ac:dyDescent="0.25">
      <c r="B16" s="160"/>
      <c r="C16" s="161"/>
      <c r="D16" s="161"/>
      <c r="E16" s="161"/>
      <c r="F16" s="161"/>
      <c r="G16" s="161"/>
      <c r="H16" s="161"/>
      <c r="I16" s="161"/>
      <c r="J16" s="161"/>
      <c r="K16" s="161"/>
      <c r="L16" s="161"/>
      <c r="M16" s="161"/>
      <c r="N16" s="161"/>
      <c r="O16" s="161"/>
      <c r="P16" s="162"/>
    </row>
    <row r="17" spans="2:16" s="156" customFormat="1" ht="15.75" customHeight="1" thickBot="1" x14ac:dyDescent="0.25"/>
    <row r="18" spans="2:16" s="156" customFormat="1" x14ac:dyDescent="0.25">
      <c r="B18" s="152" t="s">
        <v>353</v>
      </c>
      <c r="C18" s="154"/>
      <c r="D18" s="154"/>
      <c r="E18" s="154"/>
      <c r="F18" s="154"/>
      <c r="G18" s="154"/>
      <c r="H18" s="154"/>
      <c r="I18" s="154"/>
      <c r="J18" s="154"/>
      <c r="K18" s="154"/>
      <c r="L18" s="154"/>
      <c r="M18" s="154"/>
      <c r="N18" s="154"/>
      <c r="O18" s="154"/>
      <c r="P18" s="155"/>
    </row>
    <row r="19" spans="2:16" s="156" customFormat="1" ht="15" customHeight="1" x14ac:dyDescent="0.25">
      <c r="B19" s="157" t="s">
        <v>518</v>
      </c>
      <c r="C19" s="158"/>
      <c r="D19" s="158"/>
      <c r="E19" s="158"/>
      <c r="F19" s="158"/>
      <c r="G19" s="158"/>
      <c r="H19" s="158"/>
      <c r="I19" s="158"/>
      <c r="J19" s="158"/>
      <c r="K19" s="158"/>
      <c r="L19" s="158"/>
      <c r="M19" s="158"/>
      <c r="N19" s="158"/>
      <c r="O19" s="158"/>
      <c r="P19" s="159"/>
    </row>
    <row r="20" spans="2:16" s="156" customFormat="1" ht="15" customHeight="1" x14ac:dyDescent="0.2">
      <c r="B20" s="157" t="s">
        <v>361</v>
      </c>
      <c r="C20" s="158"/>
      <c r="D20" s="158"/>
      <c r="E20" s="158"/>
      <c r="F20" s="158"/>
      <c r="G20" s="158"/>
      <c r="H20" s="158"/>
      <c r="I20" s="158"/>
      <c r="J20" s="158"/>
      <c r="K20" s="158"/>
      <c r="L20" s="158"/>
      <c r="M20" s="158"/>
      <c r="N20" s="158"/>
      <c r="O20" s="158"/>
      <c r="P20" s="159"/>
    </row>
    <row r="21" spans="2:16" s="156" customFormat="1" ht="15" customHeight="1" x14ac:dyDescent="0.2">
      <c r="B21" s="157" t="s">
        <v>421</v>
      </c>
      <c r="C21" s="158"/>
      <c r="D21" s="158"/>
      <c r="E21" s="158"/>
      <c r="F21" s="158"/>
      <c r="G21" s="158"/>
      <c r="H21" s="158"/>
      <c r="I21" s="158"/>
      <c r="J21" s="158"/>
      <c r="K21" s="158"/>
      <c r="L21" s="158"/>
      <c r="M21" s="158"/>
      <c r="N21" s="158"/>
      <c r="O21" s="158"/>
      <c r="P21" s="159"/>
    </row>
    <row r="22" spans="2:16" s="156" customFormat="1" ht="15" customHeight="1" x14ac:dyDescent="0.25">
      <c r="B22" s="157" t="s">
        <v>519</v>
      </c>
      <c r="C22" s="158"/>
      <c r="D22" s="158"/>
      <c r="E22" s="158"/>
      <c r="F22" s="158"/>
      <c r="G22" s="158"/>
      <c r="H22" s="158"/>
      <c r="I22" s="158"/>
      <c r="J22" s="158"/>
      <c r="K22" s="158"/>
      <c r="L22" s="158"/>
      <c r="M22" s="158"/>
      <c r="N22" s="158"/>
      <c r="O22" s="158"/>
      <c r="P22" s="159"/>
    </row>
    <row r="23" spans="2:16" s="156" customFormat="1" x14ac:dyDescent="0.25">
      <c r="B23" s="157" t="s">
        <v>520</v>
      </c>
      <c r="C23" s="158"/>
      <c r="D23" s="158"/>
      <c r="E23" s="158"/>
      <c r="F23" s="158"/>
      <c r="G23" s="158"/>
      <c r="H23" s="158"/>
      <c r="I23" s="158"/>
      <c r="J23" s="158"/>
      <c r="K23" s="158"/>
      <c r="L23" s="158"/>
      <c r="M23" s="158"/>
      <c r="N23" s="158"/>
      <c r="O23" s="158"/>
      <c r="P23" s="159"/>
    </row>
    <row r="24" spans="2:16" s="156" customFormat="1" ht="15" x14ac:dyDescent="0.2">
      <c r="B24" s="157"/>
      <c r="C24" s="158"/>
      <c r="D24" s="158"/>
      <c r="E24" s="158"/>
      <c r="F24" s="158"/>
      <c r="G24" s="158"/>
      <c r="H24" s="158"/>
      <c r="I24" s="158"/>
      <c r="J24" s="158"/>
      <c r="K24" s="158"/>
      <c r="L24" s="158"/>
      <c r="M24" s="158"/>
      <c r="N24" s="158"/>
      <c r="O24" s="158"/>
      <c r="P24" s="159"/>
    </row>
    <row r="25" spans="2:16" s="156" customFormat="1" ht="15" x14ac:dyDescent="0.2">
      <c r="B25" s="157"/>
      <c r="C25" s="158"/>
      <c r="D25" s="158"/>
      <c r="E25" s="158"/>
      <c r="F25" s="158"/>
      <c r="G25" s="158"/>
      <c r="H25" s="158"/>
      <c r="I25" s="158"/>
      <c r="J25" s="158"/>
      <c r="K25" s="158"/>
      <c r="L25" s="158"/>
      <c r="M25" s="158"/>
      <c r="N25" s="158"/>
      <c r="O25" s="158"/>
      <c r="P25" s="159"/>
    </row>
    <row r="26" spans="2:16" s="156" customFormat="1" thickBot="1" x14ac:dyDescent="0.25">
      <c r="B26" s="160"/>
      <c r="C26" s="161"/>
      <c r="D26" s="161"/>
      <c r="E26" s="161"/>
      <c r="F26" s="161"/>
      <c r="G26" s="161"/>
      <c r="H26" s="161"/>
      <c r="I26" s="161"/>
      <c r="J26" s="161"/>
      <c r="K26" s="161"/>
      <c r="L26" s="161"/>
      <c r="M26" s="161"/>
      <c r="N26" s="161"/>
      <c r="O26" s="161"/>
      <c r="P26" s="162"/>
    </row>
    <row r="27" spans="2:16" s="156" customFormat="1" thickBot="1" x14ac:dyDescent="0.25"/>
    <row r="28" spans="2:16" s="156" customFormat="1" x14ac:dyDescent="0.25">
      <c r="B28" s="152" t="s">
        <v>354</v>
      </c>
      <c r="C28" s="154"/>
      <c r="D28" s="154"/>
      <c r="E28" s="154"/>
      <c r="F28" s="154"/>
      <c r="G28" s="154"/>
      <c r="H28" s="154"/>
      <c r="I28" s="154"/>
      <c r="J28" s="154"/>
      <c r="K28" s="154"/>
      <c r="L28" s="154"/>
      <c r="M28" s="154"/>
      <c r="N28" s="154"/>
      <c r="O28" s="154"/>
      <c r="P28" s="155"/>
    </row>
    <row r="29" spans="2:16" s="156" customFormat="1" ht="15" x14ac:dyDescent="0.2">
      <c r="B29" s="157" t="s">
        <v>362</v>
      </c>
      <c r="C29" s="158"/>
      <c r="D29" s="158"/>
      <c r="E29" s="158"/>
      <c r="F29" s="158"/>
      <c r="G29" s="158"/>
      <c r="H29" s="158"/>
      <c r="I29" s="158"/>
      <c r="J29" s="158"/>
      <c r="K29" s="158"/>
      <c r="L29" s="158"/>
      <c r="M29" s="158"/>
      <c r="N29" s="158"/>
      <c r="O29" s="158"/>
      <c r="P29" s="159"/>
    </row>
    <row r="30" spans="2:16" s="156" customFormat="1" ht="15" x14ac:dyDescent="0.2">
      <c r="B30" s="157" t="s">
        <v>541</v>
      </c>
      <c r="C30" s="158"/>
      <c r="D30" s="158"/>
      <c r="E30" s="158"/>
      <c r="F30" s="158"/>
      <c r="G30" s="158"/>
      <c r="H30" s="158"/>
      <c r="I30" s="158"/>
      <c r="J30" s="158"/>
      <c r="K30" s="158"/>
      <c r="L30" s="158"/>
      <c r="M30" s="158"/>
      <c r="N30" s="158"/>
      <c r="O30" s="158"/>
      <c r="P30" s="159"/>
    </row>
    <row r="31" spans="2:16" s="156" customFormat="1" x14ac:dyDescent="0.25">
      <c r="B31" s="163"/>
      <c r="C31" s="90"/>
      <c r="D31" s="449" t="s">
        <v>539</v>
      </c>
      <c r="E31" s="90"/>
      <c r="F31" s="90"/>
      <c r="G31" s="90"/>
      <c r="H31" s="90"/>
      <c r="I31" s="90"/>
      <c r="J31" s="158"/>
      <c r="K31" s="158"/>
      <c r="L31" s="158"/>
      <c r="M31" s="158"/>
      <c r="N31" s="158"/>
      <c r="O31" s="158"/>
      <c r="P31" s="159"/>
    </row>
    <row r="32" spans="2:16" s="156" customFormat="1" ht="15" x14ac:dyDescent="0.2">
      <c r="B32" s="163"/>
      <c r="C32" s="158"/>
      <c r="D32" s="158"/>
      <c r="E32" s="158"/>
      <c r="F32" s="158"/>
      <c r="G32" s="158"/>
      <c r="H32" s="158"/>
      <c r="I32" s="158"/>
      <c r="J32" s="158"/>
      <c r="K32" s="158"/>
      <c r="L32" s="158"/>
      <c r="M32" s="158"/>
      <c r="N32" s="158"/>
      <c r="O32" s="158"/>
      <c r="P32" s="159"/>
    </row>
    <row r="33" spans="2:18" s="156" customFormat="1" ht="15" x14ac:dyDescent="0.2">
      <c r="B33" s="157" t="s">
        <v>483</v>
      </c>
      <c r="C33" s="158"/>
      <c r="D33" s="158"/>
      <c r="E33" s="158"/>
      <c r="F33" s="158"/>
      <c r="G33" s="158"/>
      <c r="H33" s="158"/>
      <c r="I33" s="158"/>
      <c r="J33" s="158"/>
      <c r="K33" s="158"/>
      <c r="L33" s="158"/>
      <c r="M33" s="158"/>
      <c r="N33" s="158"/>
      <c r="O33" s="158"/>
      <c r="P33" s="159"/>
    </row>
    <row r="34" spans="2:18" s="4" customFormat="1" x14ac:dyDescent="0.25">
      <c r="B34" s="157"/>
      <c r="C34" s="90"/>
      <c r="D34" s="90"/>
      <c r="E34" s="90"/>
      <c r="F34" s="90"/>
      <c r="G34" s="90"/>
      <c r="H34" s="90"/>
      <c r="I34" s="90"/>
      <c r="J34" s="90"/>
      <c r="K34" s="90"/>
      <c r="L34" s="90"/>
      <c r="M34" s="90"/>
      <c r="N34" s="90"/>
      <c r="O34" s="90"/>
      <c r="P34" s="91"/>
    </row>
    <row r="35" spans="2:18" s="4" customFormat="1" ht="16.5" thickBot="1" x14ac:dyDescent="0.3">
      <c r="B35" s="92"/>
      <c r="C35" s="93"/>
      <c r="D35" s="93"/>
      <c r="E35" s="93"/>
      <c r="F35" s="93"/>
      <c r="G35" s="93"/>
      <c r="H35" s="93"/>
      <c r="I35" s="93"/>
      <c r="J35" s="93"/>
      <c r="K35" s="93"/>
      <c r="L35" s="93"/>
      <c r="M35" s="93"/>
      <c r="N35" s="93"/>
      <c r="O35" s="93"/>
      <c r="P35" s="94"/>
    </row>
    <row r="36" spans="2:18" ht="18.75" customHeight="1" x14ac:dyDescent="0.25"/>
    <row r="37" spans="2:18" ht="18.75" thickBot="1" x14ac:dyDescent="0.3">
      <c r="B37" s="40"/>
      <c r="C37" s="7"/>
      <c r="D37" s="80"/>
      <c r="E37" s="5"/>
      <c r="G37" s="6"/>
    </row>
    <row r="38" spans="2:18" s="2" customFormat="1" ht="18.75" thickBot="1" x14ac:dyDescent="0.3">
      <c r="B38" s="66"/>
      <c r="C38" s="33"/>
      <c r="D38" s="88"/>
      <c r="E38" s="33"/>
      <c r="F38" s="33"/>
      <c r="G38" s="33"/>
      <c r="H38" s="33"/>
      <c r="I38" s="33"/>
      <c r="J38" s="33"/>
      <c r="K38" s="33"/>
      <c r="L38" s="33"/>
      <c r="M38" s="33"/>
      <c r="N38" s="33"/>
      <c r="O38" s="33"/>
      <c r="P38" s="33"/>
      <c r="Q38" s="33"/>
      <c r="R38" s="29"/>
    </row>
    <row r="39" spans="2:18" s="2" customFormat="1" ht="16.5" customHeight="1" thickBot="1" x14ac:dyDescent="0.35">
      <c r="B39" s="28"/>
      <c r="C39" s="87" t="s">
        <v>2</v>
      </c>
      <c r="D39" s="31"/>
      <c r="E39" s="314" t="s">
        <v>511</v>
      </c>
      <c r="F39" s="31"/>
      <c r="G39" s="31"/>
      <c r="H39" s="31"/>
      <c r="I39" s="175" t="s">
        <v>512</v>
      </c>
      <c r="J39" s="102" t="s">
        <v>470</v>
      </c>
      <c r="K39" s="102"/>
      <c r="L39" s="102"/>
      <c r="M39" s="31"/>
      <c r="N39" s="31"/>
      <c r="O39" s="31"/>
      <c r="P39" s="31"/>
      <c r="Q39" s="31"/>
      <c r="R39" s="30"/>
    </row>
    <row r="40" spans="2:18" x14ac:dyDescent="0.25">
      <c r="B40" s="19"/>
      <c r="C40" s="11"/>
      <c r="D40" s="12"/>
      <c r="E40" s="34"/>
      <c r="F40" s="13"/>
      <c r="G40" s="314" t="s">
        <v>484</v>
      </c>
      <c r="H40" s="13"/>
      <c r="I40" s="175" t="s">
        <v>512</v>
      </c>
      <c r="J40" s="102" t="s">
        <v>471</v>
      </c>
      <c r="K40" s="102"/>
      <c r="L40" s="102"/>
      <c r="M40" s="13"/>
      <c r="N40" s="13"/>
      <c r="O40" s="13"/>
      <c r="P40" s="13"/>
      <c r="Q40" s="13"/>
      <c r="R40" s="14"/>
    </row>
    <row r="41" spans="2:18" s="2" customFormat="1" thickBot="1" x14ac:dyDescent="0.3">
      <c r="B41" s="28"/>
      <c r="C41" s="31"/>
      <c r="D41" s="164" t="s">
        <v>420</v>
      </c>
      <c r="E41" s="32"/>
      <c r="F41" s="32"/>
      <c r="G41" s="32"/>
      <c r="H41" s="32"/>
      <c r="I41" s="98" t="s">
        <v>472</v>
      </c>
      <c r="J41" s="99"/>
      <c r="K41" s="100"/>
      <c r="L41" s="100"/>
      <c r="M41" s="100"/>
      <c r="N41" s="100"/>
      <c r="O41" s="100"/>
      <c r="P41" s="100"/>
      <c r="Q41" s="101"/>
      <c r="R41" s="30"/>
    </row>
    <row r="42" spans="2:18" s="2" customFormat="1" thickBot="1" x14ac:dyDescent="0.3">
      <c r="B42" s="28"/>
      <c r="C42" s="32"/>
      <c r="D42" s="401">
        <f ca="1">YEAR(TODAY())-5</f>
        <v>2020</v>
      </c>
      <c r="E42" s="402">
        <f ca="1">D42+1</f>
        <v>2021</v>
      </c>
      <c r="F42" s="402">
        <f ca="1">E42+1</f>
        <v>2022</v>
      </c>
      <c r="G42" s="402">
        <f ca="1">F42+1</f>
        <v>2023</v>
      </c>
      <c r="H42" s="402">
        <f ca="1">G42+1</f>
        <v>2024</v>
      </c>
      <c r="I42" s="391">
        <f ca="1">H42+1</f>
        <v>2025</v>
      </c>
      <c r="J42" s="392" t="s">
        <v>91</v>
      </c>
      <c r="K42" s="31"/>
      <c r="L42" s="31"/>
      <c r="M42" s="31"/>
      <c r="N42" s="31"/>
      <c r="O42" s="31"/>
      <c r="P42" s="31"/>
      <c r="Q42" s="31"/>
      <c r="R42" s="30"/>
    </row>
    <row r="43" spans="2:18" s="2" customFormat="1" x14ac:dyDescent="0.25">
      <c r="B43" s="28"/>
      <c r="C43" s="399" t="s">
        <v>83</v>
      </c>
      <c r="D43" s="404"/>
      <c r="E43" s="405"/>
      <c r="F43" s="405"/>
      <c r="G43" s="405"/>
      <c r="H43" s="406"/>
      <c r="I43" s="393"/>
      <c r="J43" s="394"/>
      <c r="K43" s="315" t="s">
        <v>485</v>
      </c>
      <c r="L43" s="31"/>
      <c r="M43" s="31"/>
      <c r="N43" s="31"/>
      <c r="O43" s="31"/>
      <c r="P43" s="31"/>
      <c r="Q43" s="31"/>
      <c r="R43" s="30"/>
    </row>
    <row r="44" spans="2:18" s="2" customFormat="1" x14ac:dyDescent="0.25">
      <c r="B44" s="28"/>
      <c r="C44" s="400" t="s">
        <v>34</v>
      </c>
      <c r="D44" s="407">
        <v>17850</v>
      </c>
      <c r="E44" s="57">
        <v>30719</v>
      </c>
      <c r="F44" s="57">
        <v>40173</v>
      </c>
      <c r="G44" s="57">
        <v>44271</v>
      </c>
      <c r="H44" s="408">
        <v>38953</v>
      </c>
      <c r="I44" s="395"/>
      <c r="J44" s="396"/>
      <c r="K44" s="31"/>
      <c r="L44" s="31"/>
      <c r="M44" s="31"/>
      <c r="N44" s="31"/>
      <c r="O44" s="31"/>
      <c r="P44" s="31"/>
      <c r="Q44" s="31"/>
      <c r="R44" s="30"/>
    </row>
    <row r="45" spans="2:18" s="2" customFormat="1" x14ac:dyDescent="0.25">
      <c r="B45" s="28"/>
      <c r="C45" s="400" t="s">
        <v>35</v>
      </c>
      <c r="D45" s="407">
        <v>62042</v>
      </c>
      <c r="E45" s="57">
        <v>78850</v>
      </c>
      <c r="F45" s="57">
        <v>79013</v>
      </c>
      <c r="G45" s="57">
        <v>92122</v>
      </c>
      <c r="H45" s="408">
        <v>82138</v>
      </c>
      <c r="I45" s="395"/>
      <c r="J45" s="396"/>
      <c r="K45" s="31"/>
      <c r="L45" s="31"/>
      <c r="M45" s="31"/>
      <c r="N45" s="31"/>
      <c r="O45" s="31"/>
      <c r="P45" s="31"/>
      <c r="Q45" s="31"/>
      <c r="R45" s="30"/>
    </row>
    <row r="46" spans="2:18" s="2" customFormat="1" x14ac:dyDescent="0.25">
      <c r="B46" s="28"/>
      <c r="C46" s="400" t="s">
        <v>36</v>
      </c>
      <c r="D46" s="407">
        <v>12</v>
      </c>
      <c r="E46" s="57">
        <v>12</v>
      </c>
      <c r="F46" s="57">
        <v>12</v>
      </c>
      <c r="G46" s="57">
        <v>12</v>
      </c>
      <c r="H46" s="408">
        <v>12</v>
      </c>
      <c r="I46" s="395"/>
      <c r="J46" s="396"/>
      <c r="K46" s="31"/>
      <c r="L46" s="31"/>
      <c r="M46" s="31"/>
      <c r="N46" s="31"/>
      <c r="O46" s="31"/>
      <c r="P46" s="31"/>
      <c r="Q46" s="31"/>
      <c r="R46" s="30"/>
    </row>
    <row r="47" spans="2:18" s="2" customFormat="1" x14ac:dyDescent="0.25">
      <c r="B47" s="28"/>
      <c r="C47" s="400" t="s">
        <v>37</v>
      </c>
      <c r="D47" s="407">
        <v>0</v>
      </c>
      <c r="E47" s="57">
        <v>0</v>
      </c>
      <c r="F47" s="57">
        <v>0</v>
      </c>
      <c r="G47" s="57">
        <v>0</v>
      </c>
      <c r="H47" s="408">
        <v>0</v>
      </c>
      <c r="I47" s="395"/>
      <c r="J47" s="396"/>
      <c r="K47" s="31"/>
      <c r="L47" s="31"/>
      <c r="M47" s="31"/>
      <c r="N47" s="31"/>
      <c r="O47" s="31"/>
      <c r="P47" s="31"/>
      <c r="Q47" s="31"/>
      <c r="R47" s="30"/>
    </row>
    <row r="48" spans="2:18" s="2" customFormat="1" x14ac:dyDescent="0.25">
      <c r="B48" s="28"/>
      <c r="C48" s="400" t="s">
        <v>39</v>
      </c>
      <c r="D48" s="407">
        <v>0</v>
      </c>
      <c r="E48" s="57">
        <v>0</v>
      </c>
      <c r="F48" s="57">
        <v>0</v>
      </c>
      <c r="G48" s="57">
        <v>0</v>
      </c>
      <c r="H48" s="408">
        <v>0</v>
      </c>
      <c r="I48" s="395"/>
      <c r="J48" s="396"/>
      <c r="K48" s="31"/>
      <c r="L48" s="31"/>
      <c r="M48" s="31"/>
      <c r="N48" s="31"/>
      <c r="O48" s="31"/>
      <c r="P48" s="31"/>
      <c r="Q48" s="31"/>
      <c r="R48" s="30"/>
    </row>
    <row r="49" spans="2:18" s="2" customFormat="1" ht="16.5" thickBot="1" x14ac:dyDescent="0.3">
      <c r="B49" s="28"/>
      <c r="C49" s="400" t="s">
        <v>40</v>
      </c>
      <c r="D49" s="409">
        <v>0</v>
      </c>
      <c r="E49" s="410">
        <v>0</v>
      </c>
      <c r="F49" s="410">
        <v>0</v>
      </c>
      <c r="G49" s="410">
        <v>0</v>
      </c>
      <c r="H49" s="411">
        <v>0</v>
      </c>
      <c r="I49" s="395"/>
      <c r="J49" s="396"/>
      <c r="K49" s="31"/>
      <c r="L49" s="31"/>
      <c r="M49" s="31"/>
      <c r="N49" s="31"/>
      <c r="O49" s="31"/>
      <c r="P49" s="31"/>
      <c r="Q49" s="31"/>
      <c r="R49" s="30"/>
    </row>
    <row r="50" spans="2:18" s="2" customFormat="1" x14ac:dyDescent="0.25">
      <c r="B50" s="28"/>
      <c r="C50" s="293" t="s">
        <v>84</v>
      </c>
      <c r="D50" s="385">
        <f>SUM(D51:D57)</f>
        <v>123786</v>
      </c>
      <c r="E50" s="385">
        <f>SUM(E51:E57)</f>
        <v>174488</v>
      </c>
      <c r="F50" s="385">
        <f>SUM(F51:F57)</f>
        <v>229346</v>
      </c>
      <c r="G50" s="385">
        <f>SUM(G51:G57)</f>
        <v>327816</v>
      </c>
      <c r="H50" s="403">
        <f>SUM(H51:H57)</f>
        <v>359337</v>
      </c>
      <c r="I50" s="395"/>
      <c r="J50" s="396"/>
      <c r="K50" s="31"/>
      <c r="L50" s="31"/>
      <c r="M50" s="31"/>
      <c r="N50" s="31"/>
      <c r="O50" s="31"/>
      <c r="P50" s="31"/>
      <c r="Q50" s="31"/>
      <c r="R50" s="30"/>
    </row>
    <row r="51" spans="2:18" s="2" customFormat="1" x14ac:dyDescent="0.25">
      <c r="B51" s="28"/>
      <c r="C51" s="300" t="s">
        <v>28</v>
      </c>
      <c r="D51" s="57"/>
      <c r="E51" s="57"/>
      <c r="F51" s="57"/>
      <c r="G51" s="57"/>
      <c r="H51" s="389"/>
      <c r="I51" s="395"/>
      <c r="J51" s="396"/>
      <c r="K51" s="31"/>
      <c r="L51" s="31"/>
      <c r="M51" s="31"/>
      <c r="N51" s="31"/>
      <c r="O51" s="31"/>
      <c r="P51" s="31"/>
      <c r="Q51" s="31"/>
      <c r="R51" s="30"/>
    </row>
    <row r="52" spans="2:18" s="2" customFormat="1" x14ac:dyDescent="0.25">
      <c r="B52" s="28"/>
      <c r="C52" s="300" t="s">
        <v>29</v>
      </c>
      <c r="D52" s="57">
        <v>84007</v>
      </c>
      <c r="E52" s="57">
        <v>101045</v>
      </c>
      <c r="F52" s="57">
        <v>140367</v>
      </c>
      <c r="G52" s="57">
        <v>177091</v>
      </c>
      <c r="H52" s="389">
        <v>247911</v>
      </c>
      <c r="I52" s="395"/>
      <c r="J52" s="396"/>
      <c r="K52" s="31"/>
      <c r="L52" s="31"/>
      <c r="M52" s="31"/>
      <c r="N52" s="31"/>
      <c r="O52" s="31"/>
      <c r="P52" s="31"/>
      <c r="Q52" s="31"/>
      <c r="R52" s="30"/>
    </row>
    <row r="53" spans="2:18" s="2" customFormat="1" x14ac:dyDescent="0.25">
      <c r="B53" s="28"/>
      <c r="C53" s="300" t="s">
        <v>30</v>
      </c>
      <c r="D53" s="57">
        <v>39779</v>
      </c>
      <c r="E53" s="57">
        <v>73444</v>
      </c>
      <c r="F53" s="57">
        <v>88979</v>
      </c>
      <c r="G53" s="57">
        <v>150725</v>
      </c>
      <c r="H53" s="389">
        <v>111094</v>
      </c>
      <c r="I53" s="395"/>
      <c r="J53" s="396"/>
      <c r="K53" s="31"/>
      <c r="L53" s="31"/>
      <c r="M53" s="31"/>
      <c r="N53" s="31"/>
      <c r="O53" s="31"/>
      <c r="P53" s="31"/>
      <c r="Q53" s="31"/>
      <c r="R53" s="30"/>
    </row>
    <row r="54" spans="2:18" s="2" customFormat="1" x14ac:dyDescent="0.25">
      <c r="B54" s="28"/>
      <c r="C54" s="300" t="s">
        <v>38</v>
      </c>
      <c r="D54" s="57">
        <v>0</v>
      </c>
      <c r="E54" s="57">
        <v>0</v>
      </c>
      <c r="F54" s="57">
        <v>0</v>
      </c>
      <c r="G54" s="57">
        <v>0</v>
      </c>
      <c r="H54" s="389">
        <v>0</v>
      </c>
      <c r="I54" s="395"/>
      <c r="J54" s="396"/>
      <c r="K54" s="31"/>
      <c r="L54" s="31"/>
      <c r="M54" s="31"/>
      <c r="N54" s="31"/>
      <c r="O54" s="31"/>
      <c r="P54" s="31"/>
      <c r="Q54" s="31"/>
      <c r="R54" s="30"/>
    </row>
    <row r="55" spans="2:18" s="2" customFormat="1" x14ac:dyDescent="0.25">
      <c r="B55" s="28"/>
      <c r="C55" s="300" t="s">
        <v>31</v>
      </c>
      <c r="D55" s="57">
        <v>0</v>
      </c>
      <c r="E55" s="57">
        <v>0</v>
      </c>
      <c r="F55" s="57">
        <v>0</v>
      </c>
      <c r="G55" s="57">
        <v>0</v>
      </c>
      <c r="H55" s="389">
        <v>0</v>
      </c>
      <c r="I55" s="395"/>
      <c r="J55" s="396"/>
      <c r="K55" s="31"/>
      <c r="L55" s="31"/>
      <c r="M55" s="31"/>
      <c r="N55" s="31"/>
      <c r="O55" s="31"/>
      <c r="P55" s="31"/>
      <c r="Q55" s="31"/>
      <c r="R55" s="30"/>
    </row>
    <row r="56" spans="2:18" s="2" customFormat="1" x14ac:dyDescent="0.25">
      <c r="B56" s="28"/>
      <c r="C56" s="300" t="s">
        <v>32</v>
      </c>
      <c r="D56" s="57">
        <v>0</v>
      </c>
      <c r="E56" s="57">
        <v>0</v>
      </c>
      <c r="F56" s="57">
        <v>0</v>
      </c>
      <c r="G56" s="57">
        <v>0</v>
      </c>
      <c r="H56" s="389">
        <v>0</v>
      </c>
      <c r="I56" s="395"/>
      <c r="J56" s="396"/>
      <c r="K56" s="31"/>
      <c r="L56" s="31"/>
      <c r="M56" s="31"/>
      <c r="N56" s="31"/>
      <c r="O56" s="31"/>
      <c r="P56" s="31"/>
      <c r="Q56" s="31"/>
      <c r="R56" s="30"/>
    </row>
    <row r="57" spans="2:18" s="2" customFormat="1" ht="16.5" thickBot="1" x14ac:dyDescent="0.3">
      <c r="B57" s="83"/>
      <c r="C57" s="297" t="s">
        <v>33</v>
      </c>
      <c r="D57" s="58">
        <v>0</v>
      </c>
      <c r="E57" s="58">
        <v>-1</v>
      </c>
      <c r="F57" s="58">
        <v>0</v>
      </c>
      <c r="G57" s="58">
        <v>0</v>
      </c>
      <c r="H57" s="390">
        <v>332</v>
      </c>
      <c r="I57" s="397"/>
      <c r="J57" s="398"/>
      <c r="K57" s="31"/>
      <c r="L57" s="31"/>
      <c r="M57" s="31"/>
      <c r="N57" s="31"/>
      <c r="O57" s="31"/>
      <c r="P57" s="31"/>
      <c r="Q57" s="31"/>
      <c r="R57" s="30"/>
    </row>
    <row r="58" spans="2:18" s="2" customFormat="1" thickBot="1" x14ac:dyDescent="0.3">
      <c r="B58" s="28"/>
      <c r="C58" s="31"/>
      <c r="D58" s="31"/>
      <c r="E58" s="31"/>
      <c r="F58" s="31"/>
      <c r="G58" s="31"/>
      <c r="H58" s="31"/>
      <c r="I58" s="31"/>
      <c r="J58" s="31"/>
      <c r="K58" s="31"/>
      <c r="L58" s="31"/>
      <c r="M58" s="31"/>
      <c r="N58" s="31"/>
      <c r="O58" s="31"/>
      <c r="P58" s="314"/>
      <c r="Q58" s="315"/>
      <c r="R58" s="30"/>
    </row>
    <row r="59" spans="2:18" s="2" customFormat="1" thickBot="1" x14ac:dyDescent="0.3">
      <c r="B59" s="28"/>
      <c r="C59" s="31"/>
      <c r="D59" s="59">
        <f t="shared" ref="D59:I59" ca="1" si="0">D42</f>
        <v>2020</v>
      </c>
      <c r="E59" s="60">
        <f t="shared" ca="1" si="0"/>
        <v>2021</v>
      </c>
      <c r="F59" s="60">
        <f t="shared" ca="1" si="0"/>
        <v>2022</v>
      </c>
      <c r="G59" s="60">
        <f t="shared" ca="1" si="0"/>
        <v>2023</v>
      </c>
      <c r="H59" s="60">
        <f t="shared" ca="1" si="0"/>
        <v>2024</v>
      </c>
      <c r="I59" s="60">
        <f t="shared" ca="1" si="0"/>
        <v>2025</v>
      </c>
      <c r="J59" s="61" t="s">
        <v>91</v>
      </c>
      <c r="K59" s="31"/>
      <c r="L59" s="115" t="s">
        <v>369</v>
      </c>
      <c r="M59" s="114"/>
      <c r="N59" s="31"/>
      <c r="O59" s="31"/>
      <c r="P59" s="31"/>
      <c r="Q59" s="31"/>
      <c r="R59" s="30"/>
    </row>
    <row r="60" spans="2:18" s="2" customFormat="1" x14ac:dyDescent="0.25">
      <c r="B60" s="28"/>
      <c r="C60" s="301" t="s">
        <v>85</v>
      </c>
      <c r="D60" s="387">
        <f>D61+D71+D72</f>
        <v>13582</v>
      </c>
      <c r="E60" s="387">
        <f>E61+E71+E72</f>
        <v>38776</v>
      </c>
      <c r="F60" s="387">
        <f>F61+F71+F72</f>
        <v>140122</v>
      </c>
      <c r="G60" s="387">
        <f>G61+G71+G72</f>
        <v>188010</v>
      </c>
      <c r="H60" s="387">
        <f>H61+H71+H72</f>
        <v>202995</v>
      </c>
      <c r="I60" s="385">
        <f t="shared" ref="I60:I72" ca="1" si="1">IF(AND(ISNUMBER(D60),ISNUMBER(E60),ISNUMBER(F60),ISNUMBER(G60),ISNUMBER(H60)),TREND(D60:H60,D$42:H$42,I$42),"SIN DATOS")</f>
        <v>275115</v>
      </c>
      <c r="J60" s="56"/>
      <c r="K60" s="31"/>
      <c r="L60" s="103" t="s">
        <v>368</v>
      </c>
      <c r="M60" s="104"/>
      <c r="N60" s="105"/>
      <c r="O60" s="105"/>
      <c r="P60" s="106"/>
      <c r="Q60" s="31"/>
      <c r="R60" s="30"/>
    </row>
    <row r="61" spans="2:18" s="2" customFormat="1" x14ac:dyDescent="0.25">
      <c r="B61" s="28"/>
      <c r="C61" s="293" t="s">
        <v>41</v>
      </c>
      <c r="D61" s="386">
        <f>SUM(D62:D70)</f>
        <v>13582</v>
      </c>
      <c r="E61" s="386">
        <f>SUM(E62:E70)</f>
        <v>38776</v>
      </c>
      <c r="F61" s="386">
        <f>SUM(F62:F70)</f>
        <v>140122</v>
      </c>
      <c r="G61" s="386">
        <f>SUM(G62:G70)</f>
        <v>188010</v>
      </c>
      <c r="H61" s="386">
        <f>SUM(H62:H70)</f>
        <v>202995</v>
      </c>
      <c r="I61" s="385">
        <f t="shared" ca="1" si="1"/>
        <v>275115</v>
      </c>
      <c r="J61" s="56"/>
      <c r="K61" s="31"/>
      <c r="L61" s="107" t="s">
        <v>365</v>
      </c>
      <c r="M61" s="108"/>
      <c r="N61" s="95"/>
      <c r="O61" s="95"/>
      <c r="P61" s="109"/>
      <c r="Q61" s="31"/>
      <c r="R61" s="30"/>
    </row>
    <row r="62" spans="2:18" s="2" customFormat="1" x14ac:dyDescent="0.25">
      <c r="B62" s="28"/>
      <c r="C62" s="300" t="s">
        <v>42</v>
      </c>
      <c r="D62" s="57">
        <v>6000</v>
      </c>
      <c r="E62" s="57">
        <v>6000</v>
      </c>
      <c r="F62" s="57">
        <v>76000</v>
      </c>
      <c r="G62" s="57">
        <v>104000</v>
      </c>
      <c r="H62" s="57">
        <v>104000</v>
      </c>
      <c r="I62" s="188">
        <f t="shared" ca="1" si="1"/>
        <v>147400</v>
      </c>
      <c r="J62" s="56"/>
      <c r="K62" s="31"/>
      <c r="L62" s="107" t="s">
        <v>366</v>
      </c>
      <c r="M62" s="108"/>
      <c r="N62" s="95"/>
      <c r="O62" s="95"/>
      <c r="P62" s="109"/>
      <c r="Q62" s="31"/>
      <c r="R62" s="30"/>
    </row>
    <row r="63" spans="2:18" s="2" customFormat="1" x14ac:dyDescent="0.25">
      <c r="B63" s="28"/>
      <c r="C63" s="300" t="s">
        <v>43</v>
      </c>
      <c r="D63" s="57"/>
      <c r="E63" s="57"/>
      <c r="F63" s="57"/>
      <c r="G63" s="57"/>
      <c r="H63" s="57"/>
      <c r="I63" s="188" t="str">
        <f t="shared" si="1"/>
        <v>SIN DATOS</v>
      </c>
      <c r="J63" s="56"/>
      <c r="K63" s="31"/>
      <c r="L63" s="107" t="s">
        <v>367</v>
      </c>
      <c r="M63" s="108"/>
      <c r="N63" s="95"/>
      <c r="O63" s="95"/>
      <c r="P63" s="109"/>
      <c r="Q63" s="31"/>
      <c r="R63" s="30"/>
    </row>
    <row r="64" spans="2:18" s="2" customFormat="1" x14ac:dyDescent="0.25">
      <c r="B64" s="28"/>
      <c r="C64" s="300" t="s">
        <v>44</v>
      </c>
      <c r="D64" s="57">
        <v>7582</v>
      </c>
      <c r="E64" s="57">
        <v>32776</v>
      </c>
      <c r="F64" s="57">
        <v>64122</v>
      </c>
      <c r="G64" s="57">
        <v>84010</v>
      </c>
      <c r="H64" s="57">
        <v>98995</v>
      </c>
      <c r="I64" s="188">
        <f t="shared" ca="1" si="1"/>
        <v>127715</v>
      </c>
      <c r="J64" s="56"/>
      <c r="K64" s="31"/>
      <c r="L64" s="107" t="s">
        <v>534</v>
      </c>
      <c r="M64" s="108"/>
      <c r="N64" s="95"/>
      <c r="O64" s="95"/>
      <c r="P64" s="109"/>
      <c r="Q64" s="31"/>
      <c r="R64" s="30"/>
    </row>
    <row r="65" spans="2:18" s="2" customFormat="1" ht="16.5" thickBot="1" x14ac:dyDescent="0.3">
      <c r="B65" s="28"/>
      <c r="C65" s="300" t="s">
        <v>370</v>
      </c>
      <c r="D65" s="57"/>
      <c r="E65" s="57"/>
      <c r="F65" s="57"/>
      <c r="G65" s="57"/>
      <c r="H65" s="57"/>
      <c r="I65" s="188" t="str">
        <f t="shared" si="1"/>
        <v>SIN DATOS</v>
      </c>
      <c r="J65" s="56"/>
      <c r="K65" s="31"/>
      <c r="L65" s="110" t="s">
        <v>536</v>
      </c>
      <c r="M65" s="111"/>
      <c r="N65" s="112"/>
      <c r="O65" s="112"/>
      <c r="P65" s="113"/>
      <c r="Q65" s="31"/>
      <c r="R65" s="30"/>
    </row>
    <row r="66" spans="2:18" s="2" customFormat="1" x14ac:dyDescent="0.25">
      <c r="B66" s="28"/>
      <c r="C66" s="300" t="s">
        <v>45</v>
      </c>
      <c r="D66" s="57"/>
      <c r="E66" s="57"/>
      <c r="F66" s="57"/>
      <c r="G66" s="57"/>
      <c r="H66" s="57"/>
      <c r="I66" s="188" t="str">
        <f t="shared" si="1"/>
        <v>SIN DATOS</v>
      </c>
      <c r="J66" s="56"/>
      <c r="K66" s="31"/>
      <c r="L66" s="31"/>
      <c r="M66" s="31"/>
      <c r="N66" s="31"/>
      <c r="O66" s="31"/>
      <c r="P66" s="31"/>
      <c r="Q66" s="31"/>
      <c r="R66" s="30"/>
    </row>
    <row r="67" spans="2:18" s="2" customFormat="1" x14ac:dyDescent="0.25">
      <c r="B67" s="28"/>
      <c r="C67" s="300" t="s">
        <v>46</v>
      </c>
      <c r="D67" s="57"/>
      <c r="E67" s="57"/>
      <c r="F67" s="57"/>
      <c r="G67" s="57"/>
      <c r="H67" s="57"/>
      <c r="I67" s="188" t="str">
        <f t="shared" si="1"/>
        <v>SIN DATOS</v>
      </c>
      <c r="J67" s="56"/>
      <c r="K67" s="102"/>
      <c r="L67" s="31"/>
      <c r="M67" s="31"/>
      <c r="N67" s="31"/>
      <c r="O67" s="31"/>
      <c r="P67" s="31"/>
      <c r="Q67" s="31"/>
      <c r="R67" s="30"/>
    </row>
    <row r="68" spans="2:18" s="2" customFormat="1" x14ac:dyDescent="0.25">
      <c r="B68" s="28"/>
      <c r="C68" s="300" t="s">
        <v>47</v>
      </c>
      <c r="D68" s="57"/>
      <c r="E68" s="57"/>
      <c r="F68" s="57"/>
      <c r="G68" s="57"/>
      <c r="H68" s="57"/>
      <c r="I68" s="188" t="str">
        <f t="shared" si="1"/>
        <v>SIN DATOS</v>
      </c>
      <c r="J68" s="56"/>
      <c r="K68" s="102"/>
      <c r="L68" s="31"/>
      <c r="M68" s="31"/>
      <c r="N68" s="72"/>
      <c r="O68" s="31"/>
      <c r="P68" s="31"/>
      <c r="Q68" s="31"/>
      <c r="R68" s="30"/>
    </row>
    <row r="69" spans="2:18" s="2" customFormat="1" x14ac:dyDescent="0.25">
      <c r="B69" s="28"/>
      <c r="C69" s="300" t="s">
        <v>48</v>
      </c>
      <c r="D69" s="57"/>
      <c r="E69" s="57"/>
      <c r="F69" s="57"/>
      <c r="G69" s="57"/>
      <c r="H69" s="57"/>
      <c r="I69" s="188" t="str">
        <f t="shared" si="1"/>
        <v>SIN DATOS</v>
      </c>
      <c r="J69" s="56"/>
      <c r="K69" s="102"/>
      <c r="L69" s="31"/>
      <c r="M69" s="31"/>
      <c r="N69" s="31"/>
      <c r="O69" s="31"/>
      <c r="P69" s="31"/>
      <c r="Q69" s="31"/>
      <c r="R69" s="30"/>
    </row>
    <row r="70" spans="2:18" s="2" customFormat="1" x14ac:dyDescent="0.25">
      <c r="B70" s="28"/>
      <c r="C70" s="300" t="s">
        <v>49</v>
      </c>
      <c r="D70" s="57"/>
      <c r="E70" s="57"/>
      <c r="F70" s="57"/>
      <c r="G70" s="57"/>
      <c r="H70" s="57"/>
      <c r="I70" s="188" t="str">
        <f t="shared" si="1"/>
        <v>SIN DATOS</v>
      </c>
      <c r="J70" s="56"/>
      <c r="K70" s="31"/>
      <c r="L70" s="31"/>
      <c r="M70" s="31"/>
      <c r="N70" s="31"/>
      <c r="O70" s="31"/>
      <c r="P70" s="31"/>
      <c r="Q70" s="31"/>
      <c r="R70" s="30"/>
    </row>
    <row r="71" spans="2:18" s="2" customFormat="1" x14ac:dyDescent="0.25">
      <c r="B71" s="28"/>
      <c r="C71" s="293" t="s">
        <v>50</v>
      </c>
      <c r="D71" s="62"/>
      <c r="E71" s="62"/>
      <c r="F71" s="62"/>
      <c r="G71" s="62"/>
      <c r="H71" s="62"/>
      <c r="I71" s="188" t="str">
        <f t="shared" si="1"/>
        <v>SIN DATOS</v>
      </c>
      <c r="J71" s="56"/>
      <c r="K71" s="31"/>
      <c r="L71" s="31"/>
      <c r="M71" s="31"/>
      <c r="N71" s="31"/>
      <c r="O71" s="31"/>
      <c r="P71" s="31"/>
      <c r="Q71" s="31"/>
      <c r="R71" s="30"/>
    </row>
    <row r="72" spans="2:18" s="2" customFormat="1" x14ac:dyDescent="0.25">
      <c r="B72" s="28"/>
      <c r="C72" s="293" t="s">
        <v>82</v>
      </c>
      <c r="D72" s="62"/>
      <c r="E72" s="62"/>
      <c r="F72" s="62"/>
      <c r="G72" s="62"/>
      <c r="H72" s="62"/>
      <c r="I72" s="188" t="str">
        <f t="shared" si="1"/>
        <v>SIN DATOS</v>
      </c>
      <c r="J72" s="56"/>
      <c r="K72" s="31"/>
      <c r="L72" s="31"/>
      <c r="M72" s="31"/>
      <c r="N72" s="31"/>
      <c r="O72" s="31"/>
      <c r="P72" s="31"/>
      <c r="Q72" s="31"/>
      <c r="R72" s="30"/>
    </row>
    <row r="73" spans="2:18" s="2" customFormat="1" x14ac:dyDescent="0.25">
      <c r="B73" s="28"/>
      <c r="C73" s="293" t="s">
        <v>86</v>
      </c>
      <c r="D73" s="386">
        <f>SUM(D74:D78)</f>
        <v>0</v>
      </c>
      <c r="E73" s="386">
        <f>SUM(E74:E78)</f>
        <v>22740</v>
      </c>
      <c r="F73" s="386">
        <f>SUM(F74:F78)</f>
        <v>18933</v>
      </c>
      <c r="G73" s="386">
        <f>SUM(G74:G78)</f>
        <v>30017</v>
      </c>
      <c r="H73" s="386">
        <f>SUM(H74:H78)</f>
        <v>14917</v>
      </c>
      <c r="I73" s="385">
        <f t="shared" ref="I73:I85" ca="1" si="2">IF(AND(ISNUMBER(D73),ISNUMBER(E73),ISNUMBER(F73),ISNUMBER(G73),ISNUMBER(H73)),TREND(D73:H73,D$42:H$42,I$42),"SIN DATOS")</f>
        <v>28454.700000000186</v>
      </c>
      <c r="J73" s="56"/>
      <c r="K73" s="31"/>
      <c r="L73" s="31"/>
      <c r="M73" s="31"/>
      <c r="N73" s="31"/>
      <c r="O73" s="31"/>
      <c r="P73" s="31"/>
      <c r="Q73" s="31"/>
      <c r="R73" s="30"/>
    </row>
    <row r="74" spans="2:18" s="2" customFormat="1" x14ac:dyDescent="0.25">
      <c r="B74" s="28"/>
      <c r="C74" s="300" t="s">
        <v>51</v>
      </c>
      <c r="D74" s="57"/>
      <c r="E74" s="57"/>
      <c r="F74" s="57"/>
      <c r="G74" s="57"/>
      <c r="H74" s="57"/>
      <c r="I74" s="188" t="str">
        <f t="shared" si="2"/>
        <v>SIN DATOS</v>
      </c>
      <c r="J74" s="56"/>
      <c r="K74" s="31"/>
      <c r="L74" s="31"/>
      <c r="M74" s="31"/>
      <c r="N74" s="31"/>
      <c r="O74" s="31"/>
      <c r="P74" s="31"/>
      <c r="Q74" s="31"/>
      <c r="R74" s="30"/>
    </row>
    <row r="75" spans="2:18" s="2" customFormat="1" x14ac:dyDescent="0.25">
      <c r="B75" s="28"/>
      <c r="C75" s="300" t="s">
        <v>52</v>
      </c>
      <c r="D75" s="57"/>
      <c r="E75" s="57">
        <v>22740</v>
      </c>
      <c r="F75" s="57">
        <v>18933</v>
      </c>
      <c r="G75" s="57">
        <v>25423</v>
      </c>
      <c r="H75" s="57">
        <v>10965</v>
      </c>
      <c r="I75" s="188" t="str">
        <f t="shared" si="2"/>
        <v>SIN DATOS</v>
      </c>
      <c r="J75" s="56"/>
      <c r="K75" s="31"/>
      <c r="L75" s="31"/>
      <c r="M75" s="31"/>
      <c r="N75" s="31"/>
      <c r="O75" s="31"/>
      <c r="P75" s="31"/>
      <c r="Q75" s="31"/>
      <c r="R75" s="30"/>
    </row>
    <row r="76" spans="2:18" s="2" customFormat="1" x14ac:dyDescent="0.25">
      <c r="B76" s="28"/>
      <c r="C76" s="300" t="s">
        <v>53</v>
      </c>
      <c r="D76" s="57"/>
      <c r="E76" s="57"/>
      <c r="F76" s="57"/>
      <c r="G76" s="57"/>
      <c r="H76" s="57"/>
      <c r="I76" s="188" t="str">
        <f t="shared" si="2"/>
        <v>SIN DATOS</v>
      </c>
      <c r="J76" s="56"/>
      <c r="K76" s="31"/>
      <c r="L76" s="31"/>
      <c r="M76" s="31"/>
      <c r="N76" s="31"/>
      <c r="O76" s="31"/>
      <c r="P76" s="31"/>
      <c r="Q76" s="31"/>
      <c r="R76" s="30"/>
    </row>
    <row r="77" spans="2:18" s="2" customFormat="1" x14ac:dyDescent="0.25">
      <c r="B77" s="28"/>
      <c r="C77" s="300" t="s">
        <v>54</v>
      </c>
      <c r="D77" s="57"/>
      <c r="E77" s="57"/>
      <c r="F77" s="57"/>
      <c r="G77" s="57"/>
      <c r="H77" s="57"/>
      <c r="I77" s="188" t="str">
        <f t="shared" si="2"/>
        <v>SIN DATOS</v>
      </c>
      <c r="J77" s="56"/>
      <c r="K77" s="31"/>
      <c r="L77" s="31"/>
      <c r="M77" s="31"/>
      <c r="N77" s="31"/>
      <c r="O77" s="31"/>
      <c r="P77" s="31"/>
      <c r="Q77" s="31"/>
      <c r="R77" s="30"/>
    </row>
    <row r="78" spans="2:18" s="2" customFormat="1" x14ac:dyDescent="0.25">
      <c r="B78" s="28"/>
      <c r="C78" s="300" t="s">
        <v>55</v>
      </c>
      <c r="D78" s="57"/>
      <c r="E78" s="57"/>
      <c r="F78" s="57"/>
      <c r="G78" s="57">
        <v>4594</v>
      </c>
      <c r="H78" s="57">
        <v>3952</v>
      </c>
      <c r="I78" s="188" t="str">
        <f t="shared" si="2"/>
        <v>SIN DATOS</v>
      </c>
      <c r="J78" s="56"/>
      <c r="K78" s="31"/>
      <c r="L78" s="31"/>
      <c r="M78" s="31"/>
      <c r="N78" s="31"/>
      <c r="O78" s="31"/>
      <c r="P78" s="31"/>
      <c r="Q78" s="31"/>
      <c r="R78" s="30"/>
    </row>
    <row r="79" spans="2:18" s="2" customFormat="1" x14ac:dyDescent="0.25">
      <c r="B79" s="28"/>
      <c r="C79" s="293" t="s">
        <v>87</v>
      </c>
      <c r="D79" s="386">
        <f>SUM(D80:D85)</f>
        <v>190108</v>
      </c>
      <c r="E79" s="386">
        <f>SUM(E80:E85)</f>
        <v>222553</v>
      </c>
      <c r="F79" s="386">
        <f>SUM(F80:F85)</f>
        <v>189489</v>
      </c>
      <c r="G79" s="386">
        <f>SUM(G80:G85)</f>
        <v>246194</v>
      </c>
      <c r="H79" s="386">
        <f>SUM(H80:H85)</f>
        <v>262528</v>
      </c>
      <c r="I79" s="385">
        <f t="shared" ca="1" si="2"/>
        <v>272718.70000000298</v>
      </c>
      <c r="J79" s="56"/>
      <c r="K79" s="31"/>
      <c r="L79" s="31"/>
      <c r="M79" s="31"/>
      <c r="N79" s="31"/>
      <c r="O79" s="31"/>
      <c r="P79" s="31"/>
      <c r="Q79" s="31"/>
      <c r="R79" s="30"/>
    </row>
    <row r="80" spans="2:18" s="2" customFormat="1" x14ac:dyDescent="0.25">
      <c r="B80" s="28"/>
      <c r="C80" s="300" t="s">
        <v>56</v>
      </c>
      <c r="D80" s="57"/>
      <c r="E80" s="57"/>
      <c r="F80" s="57"/>
      <c r="G80" s="57"/>
      <c r="H80" s="57"/>
      <c r="I80" s="188" t="str">
        <f t="shared" si="2"/>
        <v>SIN DATOS</v>
      </c>
      <c r="J80" s="56"/>
      <c r="K80" s="31"/>
      <c r="L80" s="31"/>
      <c r="M80" s="31"/>
      <c r="N80" s="31"/>
      <c r="O80" s="31"/>
      <c r="P80" s="31"/>
      <c r="Q80" s="31"/>
      <c r="R80" s="30"/>
    </row>
    <row r="81" spans="2:18" s="2" customFormat="1" x14ac:dyDescent="0.25">
      <c r="B81" s="28"/>
      <c r="C81" s="300" t="s">
        <v>57</v>
      </c>
      <c r="D81" s="57"/>
      <c r="E81" s="57"/>
      <c r="F81" s="57"/>
      <c r="G81" s="57"/>
      <c r="H81" s="57"/>
      <c r="I81" s="188" t="str">
        <f t="shared" si="2"/>
        <v>SIN DATOS</v>
      </c>
      <c r="J81" s="56"/>
      <c r="K81" s="31"/>
      <c r="L81" s="31"/>
      <c r="M81" s="31"/>
      <c r="N81" s="31"/>
      <c r="O81" s="31"/>
      <c r="P81" s="31"/>
      <c r="Q81" s="31"/>
      <c r="R81" s="30"/>
    </row>
    <row r="82" spans="2:18" s="2" customFormat="1" x14ac:dyDescent="0.25">
      <c r="B82" s="28"/>
      <c r="C82" s="300" t="s">
        <v>58</v>
      </c>
      <c r="D82" s="57">
        <v>180108</v>
      </c>
      <c r="E82" s="57">
        <v>210553</v>
      </c>
      <c r="F82" s="57">
        <v>169489</v>
      </c>
      <c r="G82" s="57">
        <v>221280</v>
      </c>
      <c r="H82" s="57">
        <v>157793</v>
      </c>
      <c r="I82" s="188">
        <f t="shared" ca="1" si="2"/>
        <v>177673.70000000019</v>
      </c>
      <c r="J82" s="56"/>
      <c r="K82" s="31"/>
      <c r="L82" s="31"/>
      <c r="M82" s="31"/>
      <c r="N82" s="31"/>
      <c r="O82" s="31"/>
      <c r="P82" s="31"/>
      <c r="Q82" s="31"/>
      <c r="R82" s="30"/>
    </row>
    <row r="83" spans="2:18" s="2" customFormat="1" x14ac:dyDescent="0.25">
      <c r="B83" s="28"/>
      <c r="C83" s="300" t="s">
        <v>59</v>
      </c>
      <c r="D83" s="57"/>
      <c r="E83" s="57"/>
      <c r="F83" s="57"/>
      <c r="G83" s="57"/>
      <c r="H83" s="57"/>
      <c r="I83" s="188" t="str">
        <f t="shared" si="2"/>
        <v>SIN DATOS</v>
      </c>
      <c r="J83" s="56"/>
      <c r="K83" s="31"/>
      <c r="L83" s="31"/>
      <c r="M83" s="31"/>
      <c r="N83" s="31"/>
      <c r="O83" s="31"/>
      <c r="P83" s="31"/>
      <c r="Q83" s="31"/>
      <c r="R83" s="30"/>
    </row>
    <row r="84" spans="2:18" s="2" customFormat="1" x14ac:dyDescent="0.25">
      <c r="B84" s="28"/>
      <c r="C84" s="300" t="s">
        <v>60</v>
      </c>
      <c r="D84" s="57">
        <v>10000</v>
      </c>
      <c r="E84" s="57">
        <v>12000</v>
      </c>
      <c r="F84" s="57">
        <v>20000</v>
      </c>
      <c r="G84" s="57">
        <v>24914</v>
      </c>
      <c r="H84" s="57">
        <v>104735</v>
      </c>
      <c r="I84" s="188">
        <f t="shared" ca="1" si="2"/>
        <v>95044.999999992549</v>
      </c>
      <c r="J84" s="56"/>
      <c r="K84" s="31"/>
      <c r="L84" s="31"/>
      <c r="M84" s="31"/>
      <c r="N84" s="31"/>
      <c r="O84" s="31"/>
      <c r="P84" s="31"/>
      <c r="Q84" s="31"/>
      <c r="R84" s="30"/>
    </row>
    <row r="85" spans="2:18" s="2" customFormat="1" ht="16.5" thickBot="1" x14ac:dyDescent="0.3">
      <c r="B85" s="28"/>
      <c r="C85" s="297" t="s">
        <v>32</v>
      </c>
      <c r="D85" s="58"/>
      <c r="E85" s="58"/>
      <c r="F85" s="58"/>
      <c r="G85" s="58"/>
      <c r="H85" s="58"/>
      <c r="I85" s="326" t="str">
        <f t="shared" si="2"/>
        <v>SIN DATOS</v>
      </c>
      <c r="J85" s="52"/>
      <c r="K85" s="31"/>
      <c r="L85" s="31"/>
      <c r="M85" s="31"/>
      <c r="N85" s="72"/>
      <c r="O85" s="31"/>
      <c r="P85" s="31"/>
      <c r="Q85" s="31"/>
      <c r="R85" s="30"/>
    </row>
    <row r="86" spans="2:18" s="2" customFormat="1" thickBot="1" x14ac:dyDescent="0.3">
      <c r="B86" s="28"/>
      <c r="C86" s="31"/>
      <c r="D86" s="31"/>
      <c r="E86" s="31"/>
      <c r="F86" s="31"/>
      <c r="G86" s="31"/>
      <c r="H86" s="31"/>
      <c r="I86" s="31"/>
      <c r="J86" s="31"/>
      <c r="K86" s="31"/>
      <c r="L86" s="31"/>
      <c r="M86" s="31"/>
      <c r="N86" s="31"/>
      <c r="O86" s="31"/>
      <c r="P86" s="31"/>
      <c r="Q86" s="31"/>
      <c r="R86" s="30"/>
    </row>
    <row r="87" spans="2:18" s="2" customFormat="1" ht="16.5" thickBot="1" x14ac:dyDescent="0.3">
      <c r="B87" s="28"/>
      <c r="C87" s="302" t="s">
        <v>351</v>
      </c>
      <c r="D87" s="63">
        <f>D60+D73+D79</f>
        <v>203690</v>
      </c>
      <c r="E87" s="63">
        <f>E60+E73+E79</f>
        <v>284069</v>
      </c>
      <c r="F87" s="63">
        <f>F60+F73+F79</f>
        <v>348544</v>
      </c>
      <c r="G87" s="63">
        <f>G60+G73+G79</f>
        <v>464221</v>
      </c>
      <c r="H87" s="63">
        <f>H60+H73+H79</f>
        <v>480440</v>
      </c>
      <c r="I87" s="63">
        <f ca="1">IF(AND(ISNUMBER(D87),ISNUMBER(E87),ISNUMBER(F87),ISNUMBER(G87),ISNUMBER(H87)),TREND(D87:H87,D$42:H$42,I$42),"SIN DATOS")</f>
        <v>576288.40000000596</v>
      </c>
      <c r="J87" s="64"/>
      <c r="K87" s="31"/>
      <c r="L87" s="31"/>
      <c r="M87" s="31"/>
      <c r="N87" s="31"/>
      <c r="O87" s="31"/>
      <c r="P87" s="31"/>
      <c r="Q87" s="31"/>
      <c r="R87" s="30"/>
    </row>
    <row r="88" spans="2:18" s="2" customFormat="1" ht="15" x14ac:dyDescent="0.25">
      <c r="B88" s="28"/>
      <c r="C88" s="31"/>
      <c r="D88" s="31"/>
      <c r="E88" s="31"/>
      <c r="F88" s="31"/>
      <c r="G88" s="31"/>
      <c r="H88" s="31"/>
      <c r="I88" s="31"/>
      <c r="J88" s="31"/>
      <c r="K88" s="31"/>
      <c r="L88" s="31"/>
      <c r="M88" s="31"/>
      <c r="N88" s="31"/>
      <c r="O88" s="31"/>
      <c r="P88" s="31"/>
      <c r="Q88" s="31"/>
      <c r="R88" s="30"/>
    </row>
    <row r="89" spans="2:18" s="2" customFormat="1" thickBot="1" x14ac:dyDescent="0.3">
      <c r="B89" s="67"/>
      <c r="C89" s="84"/>
      <c r="D89" s="84"/>
      <c r="E89" s="84"/>
      <c r="F89" s="84"/>
      <c r="G89" s="84"/>
      <c r="H89" s="84"/>
      <c r="I89" s="84"/>
      <c r="J89" s="84"/>
      <c r="K89" s="84"/>
      <c r="L89" s="85"/>
      <c r="M89" s="85"/>
      <c r="N89" s="85"/>
      <c r="O89" s="85"/>
      <c r="P89" s="85"/>
      <c r="Q89" s="84"/>
      <c r="R89" s="81"/>
    </row>
    <row r="90" spans="2:18" thickBot="1" x14ac:dyDescent="0.3">
      <c r="B90" s="40"/>
      <c r="C90" s="40"/>
      <c r="D90" s="40"/>
    </row>
    <row r="91" spans="2:18" s="2" customFormat="1" thickBot="1" x14ac:dyDescent="0.3">
      <c r="B91" s="27"/>
      <c r="C91" s="33"/>
      <c r="D91" s="33"/>
      <c r="E91" s="33"/>
      <c r="F91" s="33"/>
      <c r="G91" s="33"/>
      <c r="H91" s="33"/>
      <c r="I91" s="33"/>
      <c r="J91" s="33"/>
      <c r="K91" s="33"/>
      <c r="L91" s="86"/>
      <c r="M91" s="86"/>
      <c r="N91" s="86"/>
      <c r="O91" s="86"/>
      <c r="P91" s="86"/>
      <c r="Q91" s="33"/>
      <c r="R91" s="29"/>
    </row>
    <row r="92" spans="2:18" s="2" customFormat="1" ht="19.5" thickBot="1" x14ac:dyDescent="0.35">
      <c r="B92" s="28"/>
      <c r="C92" s="87" t="s">
        <v>3</v>
      </c>
      <c r="D92" s="31"/>
      <c r="E92" s="31"/>
      <c r="F92" s="31"/>
      <c r="G92" s="31"/>
      <c r="H92" s="31"/>
      <c r="I92" s="31"/>
      <c r="J92" s="31"/>
      <c r="K92" s="31"/>
      <c r="L92" s="82"/>
      <c r="M92" s="82"/>
      <c r="N92" s="82"/>
      <c r="O92" s="82"/>
      <c r="P92" s="82"/>
      <c r="Q92" s="31"/>
      <c r="R92" s="30"/>
    </row>
    <row r="93" spans="2:18" s="2" customFormat="1" thickBot="1" x14ac:dyDescent="0.3">
      <c r="B93" s="28"/>
      <c r="C93" s="31"/>
      <c r="D93" s="31"/>
      <c r="E93" s="31"/>
      <c r="F93" s="31"/>
      <c r="G93" s="31"/>
      <c r="H93" s="31"/>
      <c r="I93" s="31"/>
      <c r="J93" s="31"/>
      <c r="K93" s="31"/>
      <c r="L93" s="82"/>
      <c r="M93" s="82"/>
      <c r="N93" s="82"/>
      <c r="O93" s="82"/>
      <c r="P93" s="82"/>
      <c r="Q93" s="31"/>
      <c r="R93" s="30"/>
    </row>
    <row r="94" spans="2:18" s="2" customFormat="1" thickBot="1" x14ac:dyDescent="0.3">
      <c r="B94" s="28"/>
      <c r="C94" s="32"/>
      <c r="D94" s="59">
        <f t="shared" ref="D94:I94" ca="1" si="3">D42</f>
        <v>2020</v>
      </c>
      <c r="E94" s="60">
        <f t="shared" ca="1" si="3"/>
        <v>2021</v>
      </c>
      <c r="F94" s="60">
        <f t="shared" ca="1" si="3"/>
        <v>2022</v>
      </c>
      <c r="G94" s="60">
        <f t="shared" ca="1" si="3"/>
        <v>2023</v>
      </c>
      <c r="H94" s="60">
        <f t="shared" ca="1" si="3"/>
        <v>2024</v>
      </c>
      <c r="I94" s="60">
        <f t="shared" ca="1" si="3"/>
        <v>2025</v>
      </c>
      <c r="J94" s="61" t="s">
        <v>91</v>
      </c>
      <c r="K94" s="31"/>
      <c r="L94" s="31"/>
      <c r="M94" s="31"/>
      <c r="N94" s="31"/>
      <c r="O94" s="31"/>
      <c r="P94" s="31"/>
      <c r="Q94" s="31"/>
      <c r="R94" s="30"/>
    </row>
    <row r="95" spans="2:18" s="2" customFormat="1" ht="16.5" thickBot="1" x14ac:dyDescent="0.3">
      <c r="B95" s="28"/>
      <c r="C95" s="299" t="s">
        <v>61</v>
      </c>
      <c r="D95" s="317">
        <v>544687</v>
      </c>
      <c r="E95" s="317">
        <v>641626</v>
      </c>
      <c r="F95" s="317">
        <v>709053</v>
      </c>
      <c r="G95" s="317">
        <v>800083</v>
      </c>
      <c r="H95" s="317">
        <v>744874</v>
      </c>
      <c r="I95" s="325">
        <f t="shared" ref="I95:I117" ca="1" si="4">IF(AND(ISNUMBER(D95),ISNUMBER(E95),ISNUMBER(F95),ISNUMBER(G95),ISNUMBER(H95)),TREND(D95:H95,D$42:H$42,I$42),"SIN DATOS")</f>
        <v>855713.89999999106</v>
      </c>
      <c r="J95" s="184"/>
      <c r="K95" s="31"/>
      <c r="L95" s="115" t="s">
        <v>371</v>
      </c>
      <c r="M95" s="114"/>
      <c r="N95" s="31"/>
      <c r="O95" s="31"/>
      <c r="P95" s="31"/>
      <c r="Q95" s="31"/>
      <c r="R95" s="30"/>
    </row>
    <row r="96" spans="2:18" s="2" customFormat="1" x14ac:dyDescent="0.25">
      <c r="B96" s="28"/>
      <c r="C96" s="300" t="s">
        <v>62</v>
      </c>
      <c r="D96" s="57"/>
      <c r="E96" s="57"/>
      <c r="F96" s="57"/>
      <c r="G96" s="57"/>
      <c r="H96" s="57"/>
      <c r="I96" s="188" t="str">
        <f t="shared" si="4"/>
        <v>SIN DATOS</v>
      </c>
      <c r="J96" s="56"/>
      <c r="K96" s="31"/>
      <c r="L96" s="103" t="s">
        <v>372</v>
      </c>
      <c r="M96" s="104"/>
      <c r="N96" s="105"/>
      <c r="O96" s="105"/>
      <c r="P96" s="106"/>
      <c r="Q96" s="31"/>
      <c r="R96" s="30"/>
    </row>
    <row r="97" spans="2:18" s="2" customFormat="1" x14ac:dyDescent="0.25">
      <c r="B97" s="28"/>
      <c r="C97" s="300" t="s">
        <v>63</v>
      </c>
      <c r="D97" s="57"/>
      <c r="E97" s="57"/>
      <c r="F97" s="57"/>
      <c r="G97" s="57"/>
      <c r="H97" s="57"/>
      <c r="I97" s="188" t="str">
        <f t="shared" si="4"/>
        <v>SIN DATOS</v>
      </c>
      <c r="J97" s="56"/>
      <c r="K97" s="31"/>
      <c r="L97" s="107" t="s">
        <v>374</v>
      </c>
      <c r="M97" s="108"/>
      <c r="N97" s="95"/>
      <c r="O97" s="95"/>
      <c r="P97" s="109"/>
      <c r="Q97" s="31"/>
      <c r="R97" s="30"/>
    </row>
    <row r="98" spans="2:18" s="2" customFormat="1" x14ac:dyDescent="0.25">
      <c r="B98" s="28"/>
      <c r="C98" s="300" t="s">
        <v>64</v>
      </c>
      <c r="D98" s="57">
        <v>304832</v>
      </c>
      <c r="E98" s="57">
        <v>274561</v>
      </c>
      <c r="F98" s="57">
        <v>300712</v>
      </c>
      <c r="G98" s="57">
        <v>479437</v>
      </c>
      <c r="H98" s="57">
        <v>483542</v>
      </c>
      <c r="I98" s="188">
        <f t="shared" ca="1" si="4"/>
        <v>537305.59999999404</v>
      </c>
      <c r="J98" s="56"/>
      <c r="K98" s="31"/>
      <c r="L98" s="107" t="s">
        <v>373</v>
      </c>
      <c r="M98" s="108"/>
      <c r="N98" s="95"/>
      <c r="O98" s="95"/>
      <c r="P98" s="109"/>
      <c r="Q98" s="31"/>
      <c r="R98" s="30"/>
    </row>
    <row r="99" spans="2:18" s="2" customFormat="1" x14ac:dyDescent="0.25">
      <c r="B99" s="28"/>
      <c r="C99" s="300" t="s">
        <v>65</v>
      </c>
      <c r="D99" s="57">
        <v>736</v>
      </c>
      <c r="E99" s="57">
        <v>755</v>
      </c>
      <c r="F99" s="57">
        <v>2190</v>
      </c>
      <c r="G99" s="57">
        <v>2000</v>
      </c>
      <c r="H99" s="57">
        <v>2000</v>
      </c>
      <c r="I99" s="188">
        <f t="shared" ca="1" si="4"/>
        <v>2668.0999999999767</v>
      </c>
      <c r="J99" s="56"/>
      <c r="K99" s="31"/>
      <c r="L99" s="107" t="s">
        <v>367</v>
      </c>
      <c r="M99" s="108"/>
      <c r="N99" s="95"/>
      <c r="O99" s="95"/>
      <c r="P99" s="109"/>
      <c r="Q99" s="31"/>
      <c r="R99" s="30"/>
    </row>
    <row r="100" spans="2:18" s="2" customFormat="1" x14ac:dyDescent="0.25">
      <c r="B100" s="28"/>
      <c r="C100" s="300" t="s">
        <v>66</v>
      </c>
      <c r="D100" s="57">
        <v>126579</v>
      </c>
      <c r="E100" s="57">
        <v>146678</v>
      </c>
      <c r="F100" s="57">
        <v>134604</v>
      </c>
      <c r="G100" s="57">
        <v>135849</v>
      </c>
      <c r="H100" s="57">
        <v>137655</v>
      </c>
      <c r="I100" s="188">
        <f t="shared" ca="1" si="4"/>
        <v>139669.89999999991</v>
      </c>
      <c r="J100" s="56"/>
      <c r="K100" s="31"/>
      <c r="L100" s="107" t="s">
        <v>534</v>
      </c>
      <c r="M100" s="108"/>
      <c r="N100" s="95"/>
      <c r="O100" s="95"/>
      <c r="P100" s="109"/>
      <c r="Q100" s="31"/>
      <c r="R100" s="30"/>
    </row>
    <row r="101" spans="2:18" s="2" customFormat="1" ht="16.5" thickBot="1" x14ac:dyDescent="0.3">
      <c r="B101" s="28"/>
      <c r="C101" s="300" t="s">
        <v>67</v>
      </c>
      <c r="D101" s="57">
        <v>83337</v>
      </c>
      <c r="E101" s="57">
        <v>163498</v>
      </c>
      <c r="F101" s="57">
        <v>239505</v>
      </c>
      <c r="G101" s="57">
        <v>119000</v>
      </c>
      <c r="H101" s="57">
        <v>61321</v>
      </c>
      <c r="I101" s="188">
        <f t="shared" ca="1" si="4"/>
        <v>106773.19999999925</v>
      </c>
      <c r="J101" s="56"/>
      <c r="K101" s="31"/>
      <c r="L101" s="110" t="s">
        <v>536</v>
      </c>
      <c r="M101" s="111"/>
      <c r="N101" s="112"/>
      <c r="O101" s="112"/>
      <c r="P101" s="113"/>
      <c r="Q101" s="31"/>
      <c r="R101" s="30"/>
    </row>
    <row r="102" spans="2:18" s="2" customFormat="1" x14ac:dyDescent="0.25">
      <c r="B102" s="28"/>
      <c r="C102" s="300" t="s">
        <v>68</v>
      </c>
      <c r="D102" s="57">
        <v>19511</v>
      </c>
      <c r="E102" s="57">
        <v>26577</v>
      </c>
      <c r="F102" s="57">
        <v>21582</v>
      </c>
      <c r="G102" s="57">
        <v>34105</v>
      </c>
      <c r="H102" s="57">
        <v>36681</v>
      </c>
      <c r="I102" s="188">
        <f t="shared" ca="1" si="4"/>
        <v>40251.599999999627</v>
      </c>
      <c r="J102" s="56"/>
      <c r="K102" s="31"/>
      <c r="L102" s="31"/>
      <c r="M102" s="31"/>
      <c r="N102" s="31"/>
      <c r="O102" s="31"/>
      <c r="P102" s="31"/>
      <c r="Q102" s="31"/>
      <c r="R102" s="30"/>
    </row>
    <row r="103" spans="2:18" s="2" customFormat="1" x14ac:dyDescent="0.25">
      <c r="B103" s="28"/>
      <c r="C103" s="300" t="s">
        <v>70</v>
      </c>
      <c r="D103" s="57"/>
      <c r="E103" s="57"/>
      <c r="F103" s="57"/>
      <c r="G103" s="57"/>
      <c r="H103" s="57"/>
      <c r="I103" s="188" t="str">
        <f t="shared" si="4"/>
        <v>SIN DATOS</v>
      </c>
      <c r="J103" s="56"/>
      <c r="K103" s="31"/>
      <c r="L103" s="31"/>
      <c r="M103" s="31"/>
      <c r="N103" s="31"/>
      <c r="O103" s="31"/>
      <c r="P103" s="31"/>
      <c r="Q103" s="31"/>
      <c r="R103" s="30"/>
    </row>
    <row r="104" spans="2:18" s="2" customFormat="1" x14ac:dyDescent="0.25">
      <c r="B104" s="28"/>
      <c r="C104" s="300" t="s">
        <v>71</v>
      </c>
      <c r="D104" s="57"/>
      <c r="E104" s="57"/>
      <c r="F104" s="57"/>
      <c r="G104" s="57"/>
      <c r="H104" s="57"/>
      <c r="I104" s="188" t="str">
        <f t="shared" si="4"/>
        <v>SIN DATOS</v>
      </c>
      <c r="J104" s="56"/>
      <c r="K104" s="31"/>
      <c r="L104" s="31"/>
      <c r="M104" s="31"/>
      <c r="N104" s="31"/>
      <c r="O104" s="31"/>
      <c r="P104" s="31"/>
      <c r="Q104" s="31"/>
      <c r="R104" s="30"/>
    </row>
    <row r="105" spans="2:18" s="2" customFormat="1" x14ac:dyDescent="0.25">
      <c r="B105" s="28"/>
      <c r="C105" s="300" t="s">
        <v>72</v>
      </c>
      <c r="D105" s="57"/>
      <c r="E105" s="57"/>
      <c r="F105" s="57"/>
      <c r="G105" s="57"/>
      <c r="H105" s="57"/>
      <c r="I105" s="188" t="str">
        <f t="shared" si="4"/>
        <v>SIN DATOS</v>
      </c>
      <c r="J105" s="56"/>
      <c r="K105" s="31"/>
      <c r="L105" s="31"/>
      <c r="M105" s="31"/>
      <c r="N105" s="31"/>
      <c r="O105" s="31"/>
      <c r="P105" s="31"/>
      <c r="Q105" s="31"/>
      <c r="R105" s="30"/>
    </row>
    <row r="106" spans="2:18" s="2" customFormat="1" x14ac:dyDescent="0.25">
      <c r="B106" s="28"/>
      <c r="C106" s="293" t="s">
        <v>73</v>
      </c>
      <c r="D106" s="386">
        <f>D95+D99-SUM(D96:D98)-SUM(D100:D105)</f>
        <v>11164</v>
      </c>
      <c r="E106" s="386">
        <f>E95+E99-SUM(E96:E98)-SUM(E100:E105)</f>
        <v>31067</v>
      </c>
      <c r="F106" s="386">
        <f>F95+F99-SUM(F96:F98)-SUM(F100:F105)</f>
        <v>14840</v>
      </c>
      <c r="G106" s="386">
        <f>G95+G99-SUM(G96:G98)-SUM(G100:G105)</f>
        <v>33692</v>
      </c>
      <c r="H106" s="386">
        <f>H95+H99-SUM(H96:H98)-SUM(H100:H105)</f>
        <v>27675</v>
      </c>
      <c r="I106" s="385">
        <f t="shared" ca="1" si="4"/>
        <v>34381.700000000186</v>
      </c>
      <c r="J106" s="56"/>
      <c r="K106" s="31"/>
      <c r="L106" s="31"/>
      <c r="M106" s="31"/>
      <c r="N106" s="31"/>
      <c r="O106" s="31"/>
      <c r="P106" s="31"/>
      <c r="Q106" s="31"/>
      <c r="R106" s="30"/>
    </row>
    <row r="107" spans="2:18" s="2" customFormat="1" x14ac:dyDescent="0.25">
      <c r="B107" s="28"/>
      <c r="C107" s="300" t="s">
        <v>74</v>
      </c>
      <c r="D107" s="57">
        <v>503</v>
      </c>
      <c r="E107" s="57">
        <v>654</v>
      </c>
      <c r="F107" s="57">
        <v>650</v>
      </c>
      <c r="G107" s="57">
        <v>543</v>
      </c>
      <c r="H107" s="57">
        <v>432</v>
      </c>
      <c r="I107" s="188">
        <f t="shared" ca="1" si="4"/>
        <v>480.5</v>
      </c>
      <c r="J107" s="56"/>
      <c r="K107" s="31"/>
      <c r="L107" s="31"/>
      <c r="M107" s="31"/>
      <c r="N107" s="31"/>
      <c r="O107" s="31"/>
      <c r="P107" s="31"/>
      <c r="Q107" s="31"/>
      <c r="R107" s="30"/>
    </row>
    <row r="108" spans="2:18" s="2" customFormat="1" x14ac:dyDescent="0.25">
      <c r="B108" s="28"/>
      <c r="C108" s="300" t="s">
        <v>69</v>
      </c>
      <c r="D108" s="57">
        <v>8226</v>
      </c>
      <c r="E108" s="57">
        <v>3704</v>
      </c>
      <c r="F108" s="57">
        <v>6609</v>
      </c>
      <c r="G108" s="57">
        <v>6621</v>
      </c>
      <c r="H108" s="57">
        <v>9160</v>
      </c>
      <c r="I108" s="188">
        <f t="shared" ca="1" si="4"/>
        <v>8299.5</v>
      </c>
      <c r="J108" s="56"/>
      <c r="K108" s="31"/>
      <c r="L108" s="31"/>
      <c r="M108" s="31"/>
      <c r="N108" s="31"/>
      <c r="O108" s="31"/>
      <c r="P108" s="31"/>
      <c r="Q108" s="31"/>
      <c r="R108" s="30"/>
    </row>
    <row r="109" spans="2:18" s="2" customFormat="1" x14ac:dyDescent="0.25">
      <c r="B109" s="28"/>
      <c r="C109" s="300" t="s">
        <v>75</v>
      </c>
      <c r="D109" s="57"/>
      <c r="E109" s="57"/>
      <c r="F109" s="57"/>
      <c r="G109" s="57"/>
      <c r="H109" s="57"/>
      <c r="I109" s="188" t="str">
        <f t="shared" si="4"/>
        <v>SIN DATOS</v>
      </c>
      <c r="J109" s="56"/>
      <c r="K109" s="31"/>
      <c r="L109" s="31"/>
      <c r="M109" s="31"/>
      <c r="N109" s="31"/>
      <c r="O109" s="31"/>
      <c r="P109" s="31"/>
      <c r="Q109" s="31"/>
      <c r="R109" s="30"/>
    </row>
    <row r="110" spans="2:18" s="2" customFormat="1" x14ac:dyDescent="0.25">
      <c r="B110" s="28"/>
      <c r="C110" s="300" t="s">
        <v>76</v>
      </c>
      <c r="D110" s="57"/>
      <c r="E110" s="57"/>
      <c r="F110" s="57"/>
      <c r="G110" s="57"/>
      <c r="H110" s="57"/>
      <c r="I110" s="188" t="str">
        <f t="shared" si="4"/>
        <v>SIN DATOS</v>
      </c>
      <c r="J110" s="56"/>
      <c r="K110" s="31"/>
      <c r="L110" s="31"/>
      <c r="M110" s="31"/>
      <c r="N110" s="31"/>
      <c r="O110" s="31"/>
      <c r="P110" s="31"/>
      <c r="Q110" s="31"/>
      <c r="R110" s="30"/>
    </row>
    <row r="111" spans="2:18" s="2" customFormat="1" x14ac:dyDescent="0.25">
      <c r="B111" s="28"/>
      <c r="C111" s="300" t="s">
        <v>88</v>
      </c>
      <c r="D111" s="57"/>
      <c r="E111" s="57"/>
      <c r="F111" s="57"/>
      <c r="G111" s="57"/>
      <c r="H111" s="57"/>
      <c r="I111" s="188" t="str">
        <f t="shared" si="4"/>
        <v>SIN DATOS</v>
      </c>
      <c r="J111" s="56"/>
      <c r="K111" s="31"/>
      <c r="L111" s="31"/>
      <c r="M111" s="31"/>
      <c r="N111" s="31"/>
      <c r="O111" s="31"/>
      <c r="P111" s="31"/>
      <c r="Q111" s="31"/>
      <c r="R111" s="30"/>
    </row>
    <row r="112" spans="2:18" s="2" customFormat="1" x14ac:dyDescent="0.25">
      <c r="B112" s="28"/>
      <c r="C112" s="293" t="s">
        <v>77</v>
      </c>
      <c r="D112" s="386">
        <f>D107-D108+D109+D110+D111</f>
        <v>-7723</v>
      </c>
      <c r="E112" s="386">
        <f>E107-E108+E109+E110+E111</f>
        <v>-3050</v>
      </c>
      <c r="F112" s="386">
        <f>F107-F108+F109+F110+F111</f>
        <v>-5959</v>
      </c>
      <c r="G112" s="386">
        <f>G107-G108+G109+G110+G111</f>
        <v>-6078</v>
      </c>
      <c r="H112" s="386">
        <f>H107-H108+H109+H110+H111</f>
        <v>-8728</v>
      </c>
      <c r="I112" s="385">
        <f t="shared" ca="1" si="4"/>
        <v>-7819</v>
      </c>
      <c r="J112" s="56"/>
      <c r="K112" s="31"/>
      <c r="L112" s="31"/>
      <c r="M112" s="31"/>
      <c r="N112" s="31"/>
      <c r="O112" s="31"/>
      <c r="P112" s="31"/>
      <c r="Q112" s="31"/>
      <c r="R112" s="30"/>
    </row>
    <row r="113" spans="2:49" s="2" customFormat="1" x14ac:dyDescent="0.25">
      <c r="B113" s="28"/>
      <c r="C113" s="293" t="s">
        <v>78</v>
      </c>
      <c r="D113" s="386">
        <f>D106+D112</f>
        <v>3441</v>
      </c>
      <c r="E113" s="386">
        <f>E106+E112</f>
        <v>28017</v>
      </c>
      <c r="F113" s="386">
        <f>F106+F112</f>
        <v>8881</v>
      </c>
      <c r="G113" s="386">
        <f>G106+G112</f>
        <v>27614</v>
      </c>
      <c r="H113" s="386">
        <f>H106+H112</f>
        <v>18947</v>
      </c>
      <c r="I113" s="385">
        <f t="shared" ca="1" si="4"/>
        <v>26562.700000000186</v>
      </c>
      <c r="J113" s="56"/>
      <c r="K113" s="31"/>
      <c r="L113" s="31"/>
      <c r="M113" s="31"/>
      <c r="N113" s="31"/>
      <c r="O113" s="31"/>
      <c r="P113" s="31"/>
      <c r="Q113" s="31"/>
      <c r="R113" s="30"/>
    </row>
    <row r="114" spans="2:49" s="2" customFormat="1" x14ac:dyDescent="0.25">
      <c r="B114" s="28"/>
      <c r="C114" s="300" t="s">
        <v>79</v>
      </c>
      <c r="D114" s="57">
        <v>1032.3</v>
      </c>
      <c r="E114" s="57">
        <v>8405.1</v>
      </c>
      <c r="F114" s="57">
        <v>2664.2999999999997</v>
      </c>
      <c r="G114" s="57">
        <v>8284.1999999999989</v>
      </c>
      <c r="H114" s="57">
        <v>1184.0999999999999</v>
      </c>
      <c r="I114" s="188">
        <f t="shared" ca="1" si="4"/>
        <v>4368.8099999999977</v>
      </c>
      <c r="J114" s="56"/>
      <c r="K114" s="31"/>
      <c r="L114" s="31"/>
      <c r="M114" s="31"/>
      <c r="N114" s="31"/>
      <c r="O114" s="31"/>
      <c r="P114" s="31"/>
      <c r="Q114" s="31"/>
      <c r="R114" s="30"/>
    </row>
    <row r="115" spans="2:49" s="2" customFormat="1" x14ac:dyDescent="0.25">
      <c r="B115" s="28"/>
      <c r="C115" s="293" t="s">
        <v>80</v>
      </c>
      <c r="D115" s="386">
        <f>D113-D114</f>
        <v>2408.6999999999998</v>
      </c>
      <c r="E115" s="386">
        <f>E113-E114</f>
        <v>19611.900000000001</v>
      </c>
      <c r="F115" s="386">
        <f>F113-F114</f>
        <v>6216.7000000000007</v>
      </c>
      <c r="G115" s="386">
        <f>G113-G114</f>
        <v>19329.800000000003</v>
      </c>
      <c r="H115" s="386">
        <f>H113-H114</f>
        <v>17762.900000000001</v>
      </c>
      <c r="I115" s="385">
        <f t="shared" ca="1" si="4"/>
        <v>22193.889999999665</v>
      </c>
      <c r="J115" s="56"/>
      <c r="K115" s="31"/>
      <c r="L115" s="31"/>
      <c r="M115" s="31"/>
      <c r="N115" s="31"/>
      <c r="O115" s="31"/>
      <c r="P115" s="31"/>
      <c r="Q115" s="31"/>
      <c r="R115" s="30"/>
    </row>
    <row r="116" spans="2:49" s="2" customFormat="1" x14ac:dyDescent="0.25">
      <c r="B116" s="28"/>
      <c r="C116" s="300" t="s">
        <v>319</v>
      </c>
      <c r="D116" s="62">
        <f>0.25*D115</f>
        <v>602.17499999999995</v>
      </c>
      <c r="E116" s="62">
        <f>0.25*E115</f>
        <v>4902.9750000000004</v>
      </c>
      <c r="F116" s="62">
        <f>0.25*F115</f>
        <v>1554.1750000000002</v>
      </c>
      <c r="G116" s="62">
        <f>0.25*G115</f>
        <v>4832.4500000000007</v>
      </c>
      <c r="H116" s="62">
        <f>0.25*H115</f>
        <v>4440.7250000000004</v>
      </c>
      <c r="I116" s="188">
        <f t="shared" ca="1" si="4"/>
        <v>5548.4724999999162</v>
      </c>
      <c r="J116" s="56"/>
      <c r="K116" s="31"/>
      <c r="L116" s="31"/>
      <c r="M116" s="31"/>
      <c r="N116" s="31"/>
      <c r="O116" s="31"/>
      <c r="P116" s="31"/>
      <c r="Q116" s="31"/>
      <c r="R116" s="30"/>
    </row>
    <row r="117" spans="2:49" s="2" customFormat="1" ht="16.5" thickBot="1" x14ac:dyDescent="0.3">
      <c r="B117" s="28"/>
      <c r="C117" s="297" t="s">
        <v>337</v>
      </c>
      <c r="D117" s="190">
        <f>D115-D116</f>
        <v>1806.5249999999999</v>
      </c>
      <c r="E117" s="190">
        <f>E115-E116</f>
        <v>14708.925000000001</v>
      </c>
      <c r="F117" s="190">
        <f>F115-F116</f>
        <v>4662.5250000000005</v>
      </c>
      <c r="G117" s="190">
        <f>G115-G116</f>
        <v>14497.350000000002</v>
      </c>
      <c r="H117" s="190">
        <f>H115-H116</f>
        <v>13322.175000000001</v>
      </c>
      <c r="I117" s="326">
        <f t="shared" ca="1" si="4"/>
        <v>16645.417500000447</v>
      </c>
      <c r="J117" s="319"/>
      <c r="K117" s="31"/>
      <c r="L117" s="31"/>
      <c r="M117" s="31"/>
      <c r="N117" s="31"/>
      <c r="O117" s="31"/>
      <c r="P117" s="31"/>
      <c r="Q117" s="31"/>
      <c r="R117" s="30"/>
    </row>
    <row r="118" spans="2:49" s="2" customFormat="1" thickBot="1" x14ac:dyDescent="0.3">
      <c r="B118" s="28"/>
      <c r="C118" s="31"/>
      <c r="D118" s="31"/>
      <c r="E118" s="31"/>
      <c r="F118" s="31"/>
      <c r="G118" s="31"/>
      <c r="H118" s="31"/>
      <c r="I118" s="31"/>
      <c r="J118" s="31"/>
      <c r="K118" s="31"/>
      <c r="L118" s="31"/>
      <c r="M118" s="31"/>
      <c r="N118" s="31"/>
      <c r="O118" s="31"/>
      <c r="P118" s="31"/>
      <c r="Q118" s="31"/>
      <c r="R118" s="30"/>
    </row>
    <row r="119" spans="2:49" s="2" customFormat="1" thickBot="1" x14ac:dyDescent="0.3">
      <c r="B119" s="28"/>
      <c r="C119" s="32" t="s">
        <v>19</v>
      </c>
      <c r="D119" s="401">
        <f ca="1">YEAR(TODAY())-5</f>
        <v>2020</v>
      </c>
      <c r="E119" s="402">
        <f ca="1">D119+1</f>
        <v>2021</v>
      </c>
      <c r="F119" s="402">
        <f ca="1">E119+1</f>
        <v>2022</v>
      </c>
      <c r="G119" s="402">
        <f ca="1">F119+1</f>
        <v>2023</v>
      </c>
      <c r="H119" s="402">
        <f ca="1">G119+1</f>
        <v>2024</v>
      </c>
      <c r="I119" s="60" t="s">
        <v>24</v>
      </c>
      <c r="J119" s="61" t="s">
        <v>91</v>
      </c>
      <c r="K119" s="31"/>
      <c r="L119" s="31"/>
      <c r="M119" s="31"/>
      <c r="N119" s="31"/>
      <c r="O119" s="31"/>
      <c r="P119" s="31"/>
      <c r="Q119" s="31"/>
      <c r="R119" s="30"/>
    </row>
    <row r="120" spans="2:49" s="2" customFormat="1" ht="16.5" thickBot="1" x14ac:dyDescent="0.3">
      <c r="B120" s="28"/>
      <c r="C120" s="298" t="s">
        <v>15</v>
      </c>
      <c r="D120" s="135">
        <v>4</v>
      </c>
      <c r="E120" s="135">
        <v>4</v>
      </c>
      <c r="F120" s="135">
        <v>4</v>
      </c>
      <c r="G120" s="135">
        <v>4</v>
      </c>
      <c r="H120" s="135">
        <v>4</v>
      </c>
      <c r="I120" s="63">
        <f ca="1">IF(AND(ISNUMBER(D120),ISNUMBER(E120),ISNUMBER(F120),ISNUMBER(G120),ISNUMBER(H120)),TREND(D120:H120,D$42:H$42,I$42),"SIN DATOS")</f>
        <v>4</v>
      </c>
      <c r="J120" s="64"/>
      <c r="K120" s="31"/>
      <c r="L120" s="31"/>
      <c r="M120" s="31"/>
      <c r="N120" s="31"/>
      <c r="O120" s="31"/>
      <c r="P120" s="31"/>
      <c r="Q120" s="31"/>
      <c r="R120" s="30"/>
    </row>
    <row r="121" spans="2:49" s="2" customFormat="1" ht="15" x14ac:dyDescent="0.25">
      <c r="B121" s="28"/>
      <c r="C121" s="31"/>
      <c r="D121" s="31"/>
      <c r="E121" s="31"/>
      <c r="F121" s="31"/>
      <c r="G121" s="31"/>
      <c r="H121" s="31"/>
      <c r="I121" s="31"/>
      <c r="J121" s="31"/>
      <c r="K121" s="31"/>
      <c r="L121" s="31"/>
      <c r="M121" s="31"/>
      <c r="N121" s="31"/>
      <c r="O121" s="31"/>
      <c r="P121" s="31"/>
      <c r="Q121" s="31"/>
      <c r="R121" s="30"/>
    </row>
    <row r="122" spans="2:49" s="2" customFormat="1" ht="15" x14ac:dyDescent="0.25">
      <c r="B122" s="28"/>
      <c r="C122" s="13" t="s">
        <v>397</v>
      </c>
      <c r="D122" s="13"/>
      <c r="E122" s="31"/>
      <c r="F122" s="31"/>
      <c r="G122" s="31"/>
      <c r="H122" s="31"/>
      <c r="I122" s="31"/>
      <c r="J122" s="31"/>
      <c r="K122" s="31"/>
      <c r="L122" s="31"/>
      <c r="M122" s="31"/>
      <c r="N122" s="31"/>
      <c r="O122" s="31"/>
      <c r="P122" s="31"/>
      <c r="Q122" s="31"/>
      <c r="R122" s="30"/>
    </row>
    <row r="123" spans="2:49" s="2" customFormat="1" x14ac:dyDescent="0.25">
      <c r="B123" s="28"/>
      <c r="C123" s="13" t="s">
        <v>396</v>
      </c>
      <c r="D123" s="13"/>
      <c r="E123" s="420" t="s">
        <v>395</v>
      </c>
      <c r="F123" s="31"/>
      <c r="G123" s="31"/>
      <c r="H123" s="31"/>
      <c r="I123" s="31"/>
      <c r="J123" s="31"/>
      <c r="K123" s="31"/>
      <c r="L123" s="31"/>
      <c r="M123" s="31"/>
      <c r="N123" s="31"/>
      <c r="O123" s="31"/>
      <c r="P123" s="31"/>
      <c r="Q123" s="31"/>
      <c r="R123" s="30"/>
    </row>
    <row r="124" spans="2:49" s="2" customFormat="1" thickBot="1" x14ac:dyDescent="0.3">
      <c r="B124" s="28"/>
      <c r="C124" s="13"/>
      <c r="D124" s="13"/>
      <c r="E124" s="31"/>
      <c r="F124" s="31"/>
      <c r="G124" s="31"/>
      <c r="H124" s="31"/>
      <c r="I124" s="31"/>
      <c r="J124" s="31"/>
      <c r="K124" s="31"/>
      <c r="L124" s="31"/>
      <c r="M124" s="31"/>
      <c r="N124" s="31"/>
      <c r="O124" s="31"/>
      <c r="P124" s="31"/>
      <c r="Q124" s="31"/>
      <c r="R124" s="30"/>
    </row>
    <row r="125" spans="2:49" s="2" customFormat="1" ht="16.5" thickBot="1" x14ac:dyDescent="0.3">
      <c r="B125" s="28"/>
      <c r="C125" s="296" t="s">
        <v>25</v>
      </c>
      <c r="D125" s="116" t="s">
        <v>277</v>
      </c>
      <c r="E125" s="65"/>
      <c r="F125" s="13"/>
      <c r="G125" s="13"/>
      <c r="H125" s="13"/>
      <c r="I125" s="13"/>
      <c r="J125" s="13"/>
      <c r="K125" s="31"/>
      <c r="L125" s="31"/>
      <c r="M125" s="31"/>
      <c r="N125" s="31"/>
      <c r="O125" s="31"/>
      <c r="P125" s="31"/>
      <c r="Q125" s="31"/>
      <c r="R125" s="30"/>
    </row>
    <row r="126" spans="2:49" s="2" customFormat="1" ht="16.5" thickBot="1" x14ac:dyDescent="0.3">
      <c r="B126" s="28"/>
      <c r="C126" s="297" t="s">
        <v>81</v>
      </c>
      <c r="D126" s="117">
        <v>4771</v>
      </c>
      <c r="E126" s="31"/>
      <c r="F126" s="31"/>
      <c r="G126" s="31"/>
      <c r="H126" s="31"/>
      <c r="I126" s="31"/>
      <c r="J126" s="31"/>
      <c r="K126" s="31"/>
      <c r="L126" s="31"/>
      <c r="M126" s="31"/>
      <c r="N126" s="31"/>
      <c r="O126" s="31"/>
      <c r="P126" s="31"/>
      <c r="Q126" s="31"/>
      <c r="R126" s="30"/>
    </row>
    <row r="127" spans="2:49" ht="16.5" thickBot="1" x14ac:dyDescent="0.3">
      <c r="B127" s="20"/>
      <c r="C127" s="15"/>
      <c r="D127" s="16"/>
      <c r="E127" s="17"/>
      <c r="F127" s="17"/>
      <c r="G127" s="17"/>
      <c r="H127" s="17"/>
      <c r="I127" s="17"/>
      <c r="J127" s="17"/>
      <c r="K127" s="17"/>
      <c r="L127" s="17"/>
      <c r="M127" s="17"/>
      <c r="N127" s="17"/>
      <c r="O127" s="17"/>
      <c r="P127" s="17"/>
      <c r="Q127" s="17"/>
      <c r="R127" s="18"/>
    </row>
    <row r="128" spans="2:49" s="23" customFormat="1" ht="16.5" thickBot="1" x14ac:dyDescent="0.3">
      <c r="B128" s="24"/>
      <c r="C128" s="25"/>
      <c r="D128" s="26"/>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row>
    <row r="129" spans="2:18" ht="21.75" thickBot="1" x14ac:dyDescent="0.4">
      <c r="B129" s="50" t="s">
        <v>276</v>
      </c>
      <c r="C129" s="22"/>
      <c r="D129" s="9"/>
      <c r="E129" s="9"/>
      <c r="F129" s="9"/>
      <c r="G129" s="9"/>
      <c r="H129" s="9"/>
      <c r="I129" s="9"/>
      <c r="J129" s="9"/>
      <c r="K129" s="9"/>
      <c r="L129" s="9"/>
      <c r="M129" s="9"/>
      <c r="N129" s="9"/>
      <c r="O129" s="9"/>
      <c r="P129" s="9"/>
      <c r="Q129" s="9"/>
      <c r="R129" s="10"/>
    </row>
    <row r="130" spans="2:18" x14ac:dyDescent="0.25">
      <c r="B130" s="19"/>
      <c r="C130" s="11"/>
      <c r="D130" s="12"/>
      <c r="E130" s="13"/>
      <c r="F130" s="13"/>
      <c r="G130" s="13"/>
      <c r="H130" s="13"/>
      <c r="I130" s="13"/>
      <c r="J130" s="13"/>
      <c r="K130" s="13"/>
      <c r="L130" s="13"/>
      <c r="M130" s="13"/>
      <c r="N130" s="13"/>
      <c r="O130" s="13"/>
      <c r="P130" s="13"/>
      <c r="Q130" s="13"/>
      <c r="R130" s="14"/>
    </row>
    <row r="131" spans="2:18" ht="16.5" thickBot="1" x14ac:dyDescent="0.3">
      <c r="B131" s="19"/>
      <c r="C131" s="11"/>
      <c r="D131" s="12"/>
      <c r="E131" s="13"/>
      <c r="F131" s="13"/>
      <c r="G131" s="13"/>
      <c r="H131" s="13"/>
      <c r="I131" s="13"/>
      <c r="J131" s="13"/>
      <c r="K131" s="13"/>
      <c r="L131" s="13"/>
      <c r="M131" s="13"/>
      <c r="N131" s="13"/>
      <c r="O131" s="13"/>
      <c r="P131" s="13"/>
      <c r="Q131" s="13"/>
      <c r="R131" s="14"/>
    </row>
    <row r="132" spans="2:18" ht="16.5" thickBot="1" x14ac:dyDescent="0.3">
      <c r="B132" s="19"/>
      <c r="C132" s="11"/>
      <c r="D132" s="12"/>
      <c r="E132" s="13"/>
      <c r="F132" s="13"/>
      <c r="G132" s="13"/>
      <c r="H132" s="127" t="s">
        <v>379</v>
      </c>
      <c r="I132" s="13"/>
      <c r="J132" s="13"/>
      <c r="K132" s="13"/>
      <c r="L132" s="13"/>
      <c r="M132" s="13"/>
      <c r="N132" s="13"/>
      <c r="O132" s="13"/>
      <c r="P132" s="13"/>
      <c r="Q132" s="13"/>
      <c r="R132" s="14"/>
    </row>
    <row r="133" spans="2:18" x14ac:dyDescent="0.25">
      <c r="B133" s="19"/>
      <c r="C133" s="11"/>
      <c r="D133" s="12"/>
      <c r="E133" s="13"/>
      <c r="F133" s="13"/>
      <c r="G133" s="13"/>
      <c r="H133" s="123" t="s">
        <v>383</v>
      </c>
      <c r="I133" s="119"/>
      <c r="J133" s="119"/>
      <c r="K133" s="119"/>
      <c r="L133" s="119"/>
      <c r="M133" s="120"/>
      <c r="N133" s="13"/>
      <c r="O133" s="13"/>
      <c r="P133" s="13"/>
      <c r="Q133" s="13"/>
      <c r="R133" s="14"/>
    </row>
    <row r="134" spans="2:18" x14ac:dyDescent="0.25">
      <c r="B134" s="19"/>
      <c r="C134" s="11"/>
      <c r="D134" s="12"/>
      <c r="E134" s="13"/>
      <c r="F134" s="13"/>
      <c r="G134" s="13"/>
      <c r="H134" s="121" t="s">
        <v>375</v>
      </c>
      <c r="I134" s="118"/>
      <c r="J134" s="118"/>
      <c r="K134" s="118"/>
      <c r="L134" s="118"/>
      <c r="M134" s="122"/>
      <c r="N134" s="13"/>
      <c r="O134" s="13"/>
      <c r="P134" s="13"/>
      <c r="Q134" s="13"/>
      <c r="R134" s="14"/>
    </row>
    <row r="135" spans="2:18" x14ac:dyDescent="0.25">
      <c r="B135" s="19"/>
      <c r="C135" s="11"/>
      <c r="D135" s="12"/>
      <c r="E135" s="13"/>
      <c r="F135" s="13"/>
      <c r="G135" s="13"/>
      <c r="H135" s="123" t="s">
        <v>376</v>
      </c>
      <c r="I135" s="118" t="s">
        <v>380</v>
      </c>
      <c r="J135" s="118" t="s">
        <v>384</v>
      </c>
      <c r="K135" s="118" t="s">
        <v>387</v>
      </c>
      <c r="L135" s="118" t="s">
        <v>389</v>
      </c>
      <c r="M135" s="122" t="s">
        <v>392</v>
      </c>
      <c r="N135" s="13"/>
      <c r="O135" s="13"/>
      <c r="P135" s="13"/>
      <c r="Q135" s="13"/>
      <c r="R135" s="14"/>
    </row>
    <row r="136" spans="2:18" x14ac:dyDescent="0.25">
      <c r="B136" s="19"/>
      <c r="C136" s="11"/>
      <c r="D136" s="12"/>
      <c r="E136" s="13"/>
      <c r="F136" s="13"/>
      <c r="G136" s="13"/>
      <c r="H136" s="123" t="s">
        <v>377</v>
      </c>
      <c r="I136" s="118" t="s">
        <v>381</v>
      </c>
      <c r="J136" s="118" t="s">
        <v>385</v>
      </c>
      <c r="K136" s="118" t="s">
        <v>381</v>
      </c>
      <c r="L136" s="118" t="s">
        <v>390</v>
      </c>
      <c r="M136" s="122" t="s">
        <v>393</v>
      </c>
      <c r="N136" s="13"/>
      <c r="O136" s="13"/>
      <c r="P136" s="13"/>
      <c r="Q136" s="13"/>
      <c r="R136" s="14"/>
    </row>
    <row r="137" spans="2:18" ht="16.5" thickBot="1" x14ac:dyDescent="0.3">
      <c r="B137" s="19"/>
      <c r="C137" s="11"/>
      <c r="D137" s="12"/>
      <c r="E137" s="13"/>
      <c r="F137" s="13"/>
      <c r="G137" s="13"/>
      <c r="H137" s="124" t="s">
        <v>378</v>
      </c>
      <c r="I137" s="125" t="s">
        <v>382</v>
      </c>
      <c r="J137" s="125" t="s">
        <v>386</v>
      </c>
      <c r="K137" s="125" t="s">
        <v>388</v>
      </c>
      <c r="L137" s="125" t="s">
        <v>391</v>
      </c>
      <c r="M137" s="126" t="s">
        <v>394</v>
      </c>
      <c r="N137" s="13"/>
      <c r="O137" s="13"/>
      <c r="P137" s="13"/>
      <c r="Q137" s="13"/>
      <c r="R137" s="14"/>
    </row>
    <row r="138" spans="2:18" x14ac:dyDescent="0.25">
      <c r="B138" s="19"/>
      <c r="C138" s="11"/>
      <c r="D138" s="12"/>
      <c r="E138" s="13"/>
      <c r="F138" s="13"/>
      <c r="G138" s="13"/>
      <c r="H138" s="13"/>
      <c r="I138" s="13"/>
      <c r="J138" s="13"/>
      <c r="K138" s="13"/>
      <c r="L138" s="13"/>
      <c r="M138" s="13"/>
      <c r="N138" s="13"/>
      <c r="O138" s="13"/>
      <c r="P138" s="13"/>
      <c r="Q138" s="13"/>
      <c r="R138" s="14"/>
    </row>
    <row r="139" spans="2:18" x14ac:dyDescent="0.25">
      <c r="B139" s="19"/>
      <c r="C139" s="11"/>
      <c r="D139" s="133" t="str">
        <f>IF(D143&gt;=D144,IF(D143=D144,"═","▲"),"▼")</f>
        <v>═</v>
      </c>
      <c r="E139" s="131" t="s">
        <v>474</v>
      </c>
      <c r="F139" s="132"/>
      <c r="G139" s="132"/>
      <c r="H139" s="97"/>
      <c r="I139" s="13"/>
      <c r="J139" s="13"/>
      <c r="K139" s="13"/>
      <c r="L139" s="13"/>
      <c r="M139" s="13"/>
      <c r="N139" s="13"/>
      <c r="O139" s="13"/>
      <c r="P139" s="13"/>
      <c r="Q139" s="13"/>
      <c r="R139" s="14"/>
    </row>
    <row r="140" spans="2:18" x14ac:dyDescent="0.25">
      <c r="B140" s="19"/>
      <c r="C140" s="11"/>
      <c r="D140" s="134" t="str">
        <f>IF(D143&gt;=D144,IF(D143=D144,"═","▲"),"▼")</f>
        <v>═</v>
      </c>
      <c r="E140" s="130" t="s">
        <v>399</v>
      </c>
      <c r="F140" s="128"/>
      <c r="G140" s="128"/>
      <c r="H140" s="128"/>
      <c r="I140" s="129"/>
      <c r="J140" s="314" t="s">
        <v>506</v>
      </c>
      <c r="K140" s="13"/>
      <c r="L140" s="13"/>
      <c r="M140" s="13"/>
      <c r="N140" s="13"/>
      <c r="O140" s="13"/>
      <c r="P140" s="13"/>
      <c r="Q140" s="13"/>
      <c r="R140" s="14"/>
    </row>
    <row r="141" spans="2:18" ht="16.5" thickBot="1" x14ac:dyDescent="0.3">
      <c r="B141" s="19"/>
      <c r="C141" s="43"/>
      <c r="D141" s="43"/>
      <c r="E141" s="43"/>
      <c r="F141" s="43"/>
      <c r="G141" s="13"/>
      <c r="H141" s="13"/>
      <c r="I141" s="13"/>
      <c r="J141" s="13"/>
      <c r="K141" s="13"/>
      <c r="L141" s="13"/>
      <c r="M141" s="13"/>
      <c r="N141" s="13"/>
      <c r="O141" s="13"/>
      <c r="P141" s="13"/>
      <c r="Q141" s="13"/>
      <c r="R141" s="14"/>
    </row>
    <row r="142" spans="2:18" ht="19.5" thickBot="1" x14ac:dyDescent="0.35">
      <c r="B142" s="19"/>
      <c r="C142" s="55" t="s">
        <v>7</v>
      </c>
      <c r="D142" s="401">
        <f ca="1">YEAR(TODAY())-5</f>
        <v>2020</v>
      </c>
      <c r="E142" s="402">
        <f ca="1">D142+1</f>
        <v>2021</v>
      </c>
      <c r="F142" s="402">
        <f ca="1">E142+1</f>
        <v>2022</v>
      </c>
      <c r="G142" s="402">
        <f ca="1">F142+1</f>
        <v>2023</v>
      </c>
      <c r="H142" s="402">
        <f ca="1">G142+1</f>
        <v>2024</v>
      </c>
      <c r="I142" s="60" t="s">
        <v>24</v>
      </c>
      <c r="J142" s="61" t="s">
        <v>91</v>
      </c>
      <c r="K142" s="13" t="s">
        <v>551</v>
      </c>
      <c r="L142" s="13"/>
      <c r="M142" s="13"/>
      <c r="N142" s="13"/>
      <c r="O142" s="13"/>
      <c r="P142" s="13"/>
      <c r="Q142" s="13"/>
      <c r="R142" s="14"/>
    </row>
    <row r="143" spans="2:18" x14ac:dyDescent="0.25">
      <c r="B143" s="19"/>
      <c r="C143" s="281" t="s">
        <v>279</v>
      </c>
      <c r="D143" s="225"/>
      <c r="E143" s="226"/>
      <c r="F143" s="226"/>
      <c r="G143" s="226"/>
      <c r="H143" s="226"/>
      <c r="I143" s="327" t="str">
        <f>IF(AND(ISNUMBER(D143),ISNUMBER(E143),ISNUMBER(F143),ISNUMBER(G143),ISNUMBER(H143)),TREND(D143:H143,D$42:H$42,I$42),"SIN DATOS")</f>
        <v>SIN DATOS</v>
      </c>
      <c r="J143" s="56"/>
      <c r="K143" s="13"/>
      <c r="L143" s="13"/>
      <c r="M143" s="13"/>
      <c r="N143" s="13"/>
      <c r="O143" s="13"/>
      <c r="P143" s="13"/>
      <c r="Q143" s="13"/>
      <c r="R143" s="14"/>
    </row>
    <row r="144" spans="2:18" ht="16.5" thickBot="1" x14ac:dyDescent="0.3">
      <c r="B144" s="19"/>
      <c r="C144" s="279" t="s">
        <v>25</v>
      </c>
      <c r="D144" s="227"/>
      <c r="E144" s="228"/>
      <c r="F144" s="228"/>
      <c r="G144" s="228"/>
      <c r="H144" s="228"/>
      <c r="I144" s="327" t="str">
        <f>IF(AND(ISNUMBER(D144),ISNUMBER(E144),ISNUMBER(F144),ISNUMBER(G144),ISNUMBER(H144)),TREND(D144:H144,D$42:H$42,I$42),"SIN DATOS")</f>
        <v>SIN DATOS</v>
      </c>
      <c r="J144" s="52"/>
      <c r="K144" s="13"/>
      <c r="L144" s="13"/>
      <c r="M144" s="13"/>
      <c r="N144" s="13"/>
      <c r="O144" s="13"/>
      <c r="P144" s="13"/>
      <c r="Q144" s="13"/>
      <c r="R144" s="14"/>
    </row>
    <row r="145" spans="2:18" thickBot="1" x14ac:dyDescent="0.3">
      <c r="B145" s="19"/>
      <c r="C145" s="280" t="s">
        <v>278</v>
      </c>
      <c r="D145" s="328" t="str">
        <f t="shared" ref="D145:I145" si="5">IF(D143&gt;=D144,IF(D143=D144,"═","▲"),"▼")</f>
        <v>═</v>
      </c>
      <c r="E145" s="329" t="str">
        <f t="shared" si="5"/>
        <v>═</v>
      </c>
      <c r="F145" s="329" t="str">
        <f t="shared" si="5"/>
        <v>═</v>
      </c>
      <c r="G145" s="329" t="str">
        <f t="shared" si="5"/>
        <v>═</v>
      </c>
      <c r="H145" s="329" t="str">
        <f t="shared" si="5"/>
        <v>═</v>
      </c>
      <c r="I145" s="330" t="str">
        <f t="shared" si="5"/>
        <v>═</v>
      </c>
      <c r="J145" s="13"/>
      <c r="K145" s="13"/>
      <c r="L145" s="13"/>
      <c r="M145" s="13"/>
      <c r="N145" s="13"/>
      <c r="O145" s="13"/>
      <c r="P145" s="13"/>
      <c r="Q145" s="13"/>
      <c r="R145" s="14"/>
    </row>
    <row r="146" spans="2:18" ht="16.5" thickBot="1" x14ac:dyDescent="0.3">
      <c r="B146" s="19"/>
      <c r="C146" s="43"/>
      <c r="D146" s="44"/>
      <c r="E146" s="44"/>
      <c r="F146" s="44"/>
      <c r="G146" s="44"/>
      <c r="H146" s="44"/>
      <c r="I146" s="44"/>
      <c r="J146" s="13"/>
      <c r="K146" s="314" t="s">
        <v>486</v>
      </c>
      <c r="L146" s="13"/>
      <c r="M146" s="13"/>
      <c r="N146" s="13"/>
      <c r="O146" s="13"/>
      <c r="P146" s="13"/>
      <c r="Q146" s="13"/>
      <c r="R146" s="14"/>
    </row>
    <row r="147" spans="2:18" ht="19.5" thickBot="1" x14ac:dyDescent="0.35">
      <c r="B147" s="19"/>
      <c r="C147" s="55" t="s">
        <v>89</v>
      </c>
      <c r="D147" s="401">
        <f ca="1">YEAR(TODAY())-5</f>
        <v>2020</v>
      </c>
      <c r="E147" s="402">
        <f ca="1">D147+1</f>
        <v>2021</v>
      </c>
      <c r="F147" s="402">
        <f ca="1">E147+1</f>
        <v>2022</v>
      </c>
      <c r="G147" s="402">
        <f ca="1">F147+1</f>
        <v>2023</v>
      </c>
      <c r="H147" s="402">
        <f ca="1">G147+1</f>
        <v>2024</v>
      </c>
      <c r="I147" s="60" t="s">
        <v>24</v>
      </c>
      <c r="J147" s="61" t="s">
        <v>91</v>
      </c>
      <c r="K147" s="13" t="s">
        <v>549</v>
      </c>
      <c r="L147" s="13"/>
      <c r="M147" s="13"/>
      <c r="N147" s="13"/>
      <c r="O147" s="13"/>
      <c r="P147" s="13"/>
      <c r="Q147" s="13"/>
      <c r="R147" s="14"/>
    </row>
    <row r="148" spans="2:18" x14ac:dyDescent="0.25">
      <c r="B148" s="19"/>
      <c r="C148" s="281" t="s">
        <v>279</v>
      </c>
      <c r="D148" s="225"/>
      <c r="E148" s="226"/>
      <c r="F148" s="226"/>
      <c r="G148" s="226"/>
      <c r="H148" s="226"/>
      <c r="I148" s="327" t="str">
        <f>IF(AND(ISNUMBER(D148),ISNUMBER(E148),ISNUMBER(F148),ISNUMBER(G148),ISNUMBER(H148)),TREND(D148:H148,D$42:H$42,I$42),"SIN DATOS")</f>
        <v>SIN DATOS</v>
      </c>
      <c r="J148" s="56"/>
      <c r="K148" s="13"/>
      <c r="L148" s="13"/>
      <c r="M148" s="13"/>
      <c r="N148" s="13"/>
      <c r="O148" s="13"/>
      <c r="P148" s="13"/>
      <c r="Q148" s="13"/>
      <c r="R148" s="14"/>
    </row>
    <row r="149" spans="2:18" ht="16.5" thickBot="1" x14ac:dyDescent="0.3">
      <c r="B149" s="19"/>
      <c r="C149" s="279" t="s">
        <v>25</v>
      </c>
      <c r="D149" s="227"/>
      <c r="E149" s="228"/>
      <c r="F149" s="228"/>
      <c r="G149" s="228"/>
      <c r="H149" s="228"/>
      <c r="I149" s="327" t="str">
        <f>IF(AND(ISNUMBER(D149),ISNUMBER(E149),ISNUMBER(F149),ISNUMBER(G149),ISNUMBER(H149)),TREND(D149:H149,D$42:H$42,I$42),"SIN DATOS")</f>
        <v>SIN DATOS</v>
      </c>
      <c r="J149" s="52"/>
      <c r="K149" s="13"/>
      <c r="L149" s="13"/>
      <c r="M149" s="13"/>
      <c r="N149" s="13"/>
      <c r="O149" s="13"/>
      <c r="P149" s="13"/>
      <c r="Q149" s="13"/>
      <c r="R149" s="14"/>
    </row>
    <row r="150" spans="2:18" thickBot="1" x14ac:dyDescent="0.3">
      <c r="B150" s="19"/>
      <c r="C150" s="280" t="s">
        <v>278</v>
      </c>
      <c r="D150" s="328" t="str">
        <f t="shared" ref="D150:I150" si="6">IF(D148&gt;=D149,IF(D148=D149,"═","▲"),"▼")</f>
        <v>═</v>
      </c>
      <c r="E150" s="329" t="str">
        <f t="shared" si="6"/>
        <v>═</v>
      </c>
      <c r="F150" s="329" t="str">
        <f t="shared" si="6"/>
        <v>═</v>
      </c>
      <c r="G150" s="329" t="str">
        <f t="shared" si="6"/>
        <v>═</v>
      </c>
      <c r="H150" s="329" t="str">
        <f t="shared" si="6"/>
        <v>═</v>
      </c>
      <c r="I150" s="330" t="str">
        <f t="shared" si="6"/>
        <v>═</v>
      </c>
      <c r="J150" s="13"/>
      <c r="K150" s="13"/>
      <c r="L150" s="13"/>
      <c r="M150" s="13"/>
      <c r="N150" s="13"/>
      <c r="O150" s="13"/>
      <c r="P150" s="13"/>
      <c r="Q150" s="13"/>
      <c r="R150" s="14"/>
    </row>
    <row r="151" spans="2:18" ht="16.5" thickBot="1" x14ac:dyDescent="0.3">
      <c r="B151" s="19"/>
      <c r="C151" s="43"/>
      <c r="D151" s="44"/>
      <c r="E151" s="44"/>
      <c r="F151" s="44"/>
      <c r="G151" s="44"/>
      <c r="H151" s="44"/>
      <c r="I151" s="44"/>
      <c r="J151" s="13"/>
      <c r="K151" s="314" t="s">
        <v>487</v>
      </c>
      <c r="L151" s="13"/>
      <c r="M151" s="13"/>
      <c r="N151" s="13"/>
      <c r="O151" s="13"/>
      <c r="P151" s="13"/>
      <c r="Q151" s="13"/>
      <c r="R151" s="14"/>
    </row>
    <row r="152" spans="2:18" ht="19.5" thickBot="1" x14ac:dyDescent="0.35">
      <c r="B152" s="19"/>
      <c r="C152" s="55" t="s">
        <v>23</v>
      </c>
      <c r="D152" s="401">
        <f ca="1">YEAR(TODAY())-5</f>
        <v>2020</v>
      </c>
      <c r="E152" s="402">
        <f ca="1">D152+1</f>
        <v>2021</v>
      </c>
      <c r="F152" s="402">
        <f ca="1">E152+1</f>
        <v>2022</v>
      </c>
      <c r="G152" s="402">
        <f ca="1">F152+1</f>
        <v>2023</v>
      </c>
      <c r="H152" s="402">
        <f ca="1">G152+1</f>
        <v>2024</v>
      </c>
      <c r="I152" s="60" t="s">
        <v>24</v>
      </c>
      <c r="J152" s="61" t="s">
        <v>91</v>
      </c>
      <c r="K152" s="13" t="s">
        <v>90</v>
      </c>
      <c r="L152" s="13"/>
      <c r="M152" s="13"/>
      <c r="N152" s="13"/>
      <c r="O152" s="13"/>
      <c r="P152" s="13"/>
      <c r="Q152" s="13"/>
      <c r="R152" s="14"/>
    </row>
    <row r="153" spans="2:18" x14ac:dyDescent="0.25">
      <c r="B153" s="19"/>
      <c r="C153" s="281" t="s">
        <v>279</v>
      </c>
      <c r="D153" s="225"/>
      <c r="E153" s="226"/>
      <c r="F153" s="226"/>
      <c r="G153" s="226"/>
      <c r="H153" s="226"/>
      <c r="I153" s="327" t="str">
        <f>IF(AND(ISNUMBER(D153),ISNUMBER(E153),ISNUMBER(F153),ISNUMBER(G153),ISNUMBER(H153)),TREND(D153:H153,D$42:H$42,I$42),"SIN DATOS")</f>
        <v>SIN DATOS</v>
      </c>
      <c r="J153" s="56"/>
      <c r="K153" s="13"/>
      <c r="L153" s="13"/>
      <c r="M153" s="13"/>
      <c r="N153" s="13"/>
      <c r="O153" s="13"/>
      <c r="P153" s="13"/>
      <c r="Q153" s="13"/>
      <c r="R153" s="14"/>
    </row>
    <row r="154" spans="2:18" ht="16.5" thickBot="1" x14ac:dyDescent="0.3">
      <c r="B154" s="19"/>
      <c r="C154" s="279" t="s">
        <v>25</v>
      </c>
      <c r="D154" s="227"/>
      <c r="E154" s="228"/>
      <c r="F154" s="228"/>
      <c r="G154" s="228"/>
      <c r="H154" s="228"/>
      <c r="I154" s="327" t="str">
        <f>IF(AND(ISNUMBER(D154),ISNUMBER(E154),ISNUMBER(F154),ISNUMBER(G154),ISNUMBER(H154)),TREND(D154:H154,D$42:H$42,I$42),"SIN DATOS")</f>
        <v>SIN DATOS</v>
      </c>
      <c r="J154" s="52"/>
      <c r="K154" s="13"/>
      <c r="L154" s="13"/>
      <c r="M154" s="13"/>
      <c r="N154" s="13"/>
      <c r="O154" s="13"/>
      <c r="P154" s="13"/>
      <c r="Q154" s="13"/>
      <c r="R154" s="14"/>
    </row>
    <row r="155" spans="2:18" thickBot="1" x14ac:dyDescent="0.3">
      <c r="B155" s="19"/>
      <c r="C155" s="280" t="s">
        <v>278</v>
      </c>
      <c r="D155" s="328" t="str">
        <f t="shared" ref="D155:I155" si="7">IF(D153&gt;=D154,IF(D153=D154,"═","▲"),"▼")</f>
        <v>═</v>
      </c>
      <c r="E155" s="329" t="str">
        <f t="shared" si="7"/>
        <v>═</v>
      </c>
      <c r="F155" s="329" t="str">
        <f t="shared" si="7"/>
        <v>═</v>
      </c>
      <c r="G155" s="329" t="str">
        <f t="shared" si="7"/>
        <v>═</v>
      </c>
      <c r="H155" s="329" t="str">
        <f t="shared" si="7"/>
        <v>═</v>
      </c>
      <c r="I155" s="330" t="str">
        <f t="shared" si="7"/>
        <v>═</v>
      </c>
      <c r="J155" s="13"/>
      <c r="K155" s="13"/>
      <c r="L155" s="13"/>
      <c r="M155" s="13"/>
      <c r="N155" s="13"/>
      <c r="O155" s="13"/>
      <c r="P155" s="13"/>
      <c r="Q155" s="13"/>
      <c r="R155" s="14"/>
    </row>
    <row r="156" spans="2:18" x14ac:dyDescent="0.25">
      <c r="B156" s="19"/>
      <c r="C156" s="43"/>
      <c r="D156" s="43"/>
      <c r="E156" s="43"/>
      <c r="F156" s="43"/>
      <c r="G156" s="43"/>
      <c r="H156" s="43"/>
      <c r="I156" s="43"/>
      <c r="J156" s="43"/>
      <c r="K156" s="42"/>
      <c r="L156" s="13"/>
      <c r="M156" s="13"/>
      <c r="N156" s="13"/>
      <c r="O156" s="13"/>
      <c r="P156" s="13"/>
      <c r="Q156" s="13"/>
      <c r="R156" s="14"/>
    </row>
    <row r="157" spans="2:18" ht="16.5" thickBot="1" x14ac:dyDescent="0.3">
      <c r="B157" s="19"/>
      <c r="C157" s="43"/>
      <c r="D157" s="43"/>
      <c r="E157" s="43"/>
      <c r="F157" s="43"/>
      <c r="G157" s="43"/>
      <c r="H157" s="43"/>
      <c r="I157" s="43"/>
      <c r="J157" s="43"/>
      <c r="K157" s="42"/>
      <c r="L157" s="13"/>
      <c r="M157" s="13"/>
      <c r="N157" s="13"/>
      <c r="O157" s="13"/>
      <c r="P157" s="13"/>
      <c r="Q157" s="13"/>
      <c r="R157" s="14"/>
    </row>
    <row r="158" spans="2:18" ht="19.5" thickBot="1" x14ac:dyDescent="0.35">
      <c r="B158" s="19"/>
      <c r="C158" s="54" t="s">
        <v>343</v>
      </c>
      <c r="D158" s="43"/>
      <c r="E158" s="43"/>
      <c r="F158" s="43"/>
      <c r="G158" s="43"/>
      <c r="H158" s="43"/>
      <c r="I158" s="43"/>
      <c r="J158" s="43"/>
      <c r="K158" s="42"/>
      <c r="L158" s="13"/>
      <c r="M158" s="13"/>
      <c r="N158" s="13"/>
      <c r="O158" s="13"/>
      <c r="P158" s="13"/>
      <c r="Q158" s="13"/>
      <c r="R158" s="14"/>
    </row>
    <row r="159" spans="2:18" x14ac:dyDescent="0.25">
      <c r="B159" s="19"/>
      <c r="C159" s="43"/>
      <c r="D159" s="43"/>
      <c r="E159" s="43"/>
      <c r="F159" s="43"/>
      <c r="G159" s="43"/>
      <c r="H159" s="43"/>
      <c r="I159" s="43"/>
      <c r="J159" s="43"/>
      <c r="K159" s="42"/>
      <c r="L159" s="13"/>
      <c r="M159" s="13"/>
      <c r="N159" s="13"/>
      <c r="O159" s="13"/>
      <c r="P159" s="13"/>
      <c r="Q159" s="13"/>
      <c r="R159" s="14"/>
    </row>
    <row r="160" spans="2:18" x14ac:dyDescent="0.25">
      <c r="B160" s="19"/>
      <c r="C160" s="43"/>
      <c r="D160" s="43"/>
      <c r="E160" s="43"/>
      <c r="F160" s="43"/>
      <c r="G160" s="43"/>
      <c r="H160" s="43"/>
      <c r="I160" s="43"/>
      <c r="J160" s="43"/>
      <c r="K160" s="42"/>
      <c r="L160" s="13"/>
      <c r="M160" s="13"/>
      <c r="N160" s="13"/>
      <c r="O160" s="13"/>
      <c r="P160" s="13"/>
      <c r="Q160" s="13"/>
      <c r="R160" s="14"/>
    </row>
    <row r="161" spans="2:18" x14ac:dyDescent="0.25">
      <c r="B161" s="19"/>
      <c r="C161" s="43"/>
      <c r="D161" s="43"/>
      <c r="E161" s="43"/>
      <c r="F161" s="43"/>
      <c r="G161" s="43"/>
      <c r="H161" s="43"/>
      <c r="I161" s="43"/>
      <c r="J161" s="43"/>
      <c r="K161" s="42"/>
      <c r="L161" s="13"/>
      <c r="M161" s="13"/>
      <c r="N161" s="13"/>
      <c r="O161" s="13"/>
      <c r="P161" s="13"/>
      <c r="Q161" s="13"/>
      <c r="R161" s="14"/>
    </row>
    <row r="162" spans="2:18" x14ac:dyDescent="0.25">
      <c r="B162" s="19"/>
      <c r="C162" s="43"/>
      <c r="D162" s="43"/>
      <c r="E162" s="43"/>
      <c r="F162" s="43"/>
      <c r="G162" s="43"/>
      <c r="H162" s="43"/>
      <c r="I162" s="43"/>
      <c r="J162" s="43"/>
      <c r="K162" s="42"/>
      <c r="L162" s="13"/>
      <c r="M162" s="13"/>
      <c r="N162" s="13"/>
      <c r="O162" s="13"/>
      <c r="P162" s="13"/>
      <c r="Q162" s="13"/>
      <c r="R162" s="14"/>
    </row>
    <row r="163" spans="2:18" x14ac:dyDescent="0.25">
      <c r="B163" s="19"/>
      <c r="C163" s="43"/>
      <c r="D163" s="43"/>
      <c r="E163" s="43"/>
      <c r="F163" s="43"/>
      <c r="G163" s="43"/>
      <c r="H163" s="43"/>
      <c r="I163" s="43"/>
      <c r="J163" s="43"/>
      <c r="K163" s="42"/>
      <c r="L163" s="13"/>
      <c r="M163" s="13"/>
      <c r="N163" s="13"/>
      <c r="O163" s="13"/>
      <c r="P163" s="13"/>
      <c r="Q163" s="13"/>
      <c r="R163" s="14"/>
    </row>
    <row r="164" spans="2:18" x14ac:dyDescent="0.25">
      <c r="B164" s="19"/>
      <c r="C164" s="43"/>
      <c r="D164" s="43"/>
      <c r="E164" s="43"/>
      <c r="F164" s="43"/>
      <c r="G164" s="43"/>
      <c r="H164" s="43"/>
      <c r="I164" s="43"/>
      <c r="J164" s="43"/>
      <c r="K164" s="42"/>
      <c r="L164" s="13"/>
      <c r="M164" s="13"/>
      <c r="N164" s="13"/>
      <c r="O164" s="13"/>
      <c r="P164" s="13"/>
      <c r="Q164" s="13"/>
      <c r="R164" s="14"/>
    </row>
    <row r="165" spans="2:18" x14ac:dyDescent="0.25">
      <c r="B165" s="19"/>
      <c r="C165" s="43"/>
      <c r="D165" s="43"/>
      <c r="E165" s="43"/>
      <c r="F165" s="43"/>
      <c r="G165" s="43"/>
      <c r="H165" s="43"/>
      <c r="I165" s="43"/>
      <c r="J165" s="43"/>
      <c r="K165" s="42"/>
      <c r="L165" s="13"/>
      <c r="M165" s="13"/>
      <c r="N165" s="13"/>
      <c r="O165" s="13"/>
      <c r="P165" s="13"/>
      <c r="Q165" s="13"/>
      <c r="R165" s="14"/>
    </row>
    <row r="166" spans="2:18" x14ac:dyDescent="0.25">
      <c r="B166" s="19"/>
      <c r="C166" s="43"/>
      <c r="D166" s="43"/>
      <c r="E166" s="43"/>
      <c r="F166" s="43"/>
      <c r="G166" s="43"/>
      <c r="H166" s="43"/>
      <c r="I166" s="43"/>
      <c r="J166" s="43"/>
      <c r="K166" s="42"/>
      <c r="L166" s="13"/>
      <c r="M166" s="13"/>
      <c r="N166" s="13"/>
      <c r="O166" s="13"/>
      <c r="P166" s="13"/>
      <c r="Q166" s="13"/>
      <c r="R166" s="14"/>
    </row>
    <row r="167" spans="2:18" x14ac:dyDescent="0.25">
      <c r="B167" s="19"/>
      <c r="C167" s="43"/>
      <c r="D167" s="44"/>
      <c r="E167" s="43"/>
      <c r="F167" s="43"/>
      <c r="G167" s="43"/>
      <c r="H167" s="43"/>
      <c r="I167" s="43"/>
      <c r="J167" s="43"/>
      <c r="K167" s="42"/>
      <c r="L167" s="13"/>
      <c r="M167" s="13"/>
      <c r="N167" s="13"/>
      <c r="O167" s="13"/>
      <c r="P167" s="13"/>
      <c r="Q167" s="13"/>
      <c r="R167" s="14"/>
    </row>
    <row r="168" spans="2:18" x14ac:dyDescent="0.25">
      <c r="B168" s="19"/>
      <c r="C168" s="43"/>
      <c r="D168" s="44"/>
      <c r="E168" s="43"/>
      <c r="F168" s="43"/>
      <c r="G168" s="43"/>
      <c r="H168" s="43"/>
      <c r="I168" s="43"/>
      <c r="J168" s="43"/>
      <c r="K168" s="42"/>
      <c r="L168" s="13"/>
      <c r="M168" s="13"/>
      <c r="N168" s="13"/>
      <c r="O168" s="13"/>
      <c r="P168" s="13"/>
      <c r="Q168" s="13"/>
      <c r="R168" s="14"/>
    </row>
    <row r="169" spans="2:18" x14ac:dyDescent="0.25">
      <c r="B169" s="19"/>
      <c r="C169" s="43"/>
      <c r="D169" s="43"/>
      <c r="E169" s="43"/>
      <c r="F169" s="43"/>
      <c r="G169" s="43"/>
      <c r="H169" s="43"/>
      <c r="I169" s="43"/>
      <c r="J169" s="43"/>
      <c r="K169" s="42"/>
      <c r="L169" s="13"/>
      <c r="M169" s="13"/>
      <c r="N169" s="13"/>
      <c r="O169" s="13"/>
      <c r="P169" s="13"/>
      <c r="Q169" s="13"/>
      <c r="R169" s="14"/>
    </row>
    <row r="170" spans="2:18" x14ac:dyDescent="0.25">
      <c r="B170" s="19"/>
      <c r="C170" s="43"/>
      <c r="D170" s="43"/>
      <c r="E170" s="43"/>
      <c r="F170" s="43"/>
      <c r="G170" s="43"/>
      <c r="H170" s="43"/>
      <c r="I170" s="43"/>
      <c r="J170" s="43"/>
      <c r="K170" s="42"/>
      <c r="L170" s="13"/>
      <c r="M170" s="13"/>
      <c r="N170" s="13"/>
      <c r="O170" s="13"/>
      <c r="P170" s="13"/>
      <c r="Q170" s="13"/>
      <c r="R170" s="14"/>
    </row>
    <row r="171" spans="2:18" x14ac:dyDescent="0.25">
      <c r="B171" s="19"/>
      <c r="C171" s="43"/>
      <c r="D171" s="43"/>
      <c r="E171" s="43"/>
      <c r="F171" s="43"/>
      <c r="G171" s="43"/>
      <c r="H171" s="43"/>
      <c r="I171" s="43"/>
      <c r="J171" s="43"/>
      <c r="K171" s="42"/>
      <c r="L171" s="13"/>
      <c r="M171" s="13"/>
      <c r="N171" s="13"/>
      <c r="O171" s="13"/>
      <c r="P171" s="13"/>
      <c r="Q171" s="13"/>
      <c r="R171" s="14"/>
    </row>
    <row r="172" spans="2:18" x14ac:dyDescent="0.25">
      <c r="B172" s="19"/>
      <c r="C172" s="43"/>
      <c r="D172" s="43"/>
      <c r="E172" s="43"/>
      <c r="F172" s="43"/>
      <c r="G172" s="43"/>
      <c r="H172" s="43"/>
      <c r="I172" s="43"/>
      <c r="J172" s="43"/>
      <c r="K172" s="42"/>
      <c r="L172" s="13"/>
      <c r="M172" s="13"/>
      <c r="N172" s="13"/>
      <c r="O172" s="13"/>
      <c r="P172" s="13"/>
      <c r="Q172" s="13"/>
      <c r="R172" s="14"/>
    </row>
    <row r="173" spans="2:18" x14ac:dyDescent="0.25">
      <c r="B173" s="19"/>
      <c r="C173" s="43"/>
      <c r="D173" s="43"/>
      <c r="E173" s="43"/>
      <c r="F173" s="43"/>
      <c r="G173" s="43"/>
      <c r="H173" s="43"/>
      <c r="I173" s="43"/>
      <c r="J173" s="43"/>
      <c r="K173" s="42"/>
      <c r="L173" s="13"/>
      <c r="M173" s="13"/>
      <c r="N173" s="13"/>
      <c r="O173" s="13"/>
      <c r="P173" s="13"/>
      <c r="Q173" s="13"/>
      <c r="R173" s="14"/>
    </row>
    <row r="174" spans="2:18" x14ac:dyDescent="0.25">
      <c r="B174" s="19"/>
      <c r="C174" s="43"/>
      <c r="D174" s="43"/>
      <c r="E174" s="43"/>
      <c r="F174" s="43"/>
      <c r="G174" s="43"/>
      <c r="H174" s="43"/>
      <c r="I174" s="43"/>
      <c r="J174" s="43"/>
      <c r="K174" s="42"/>
      <c r="L174" s="13"/>
      <c r="M174" s="13"/>
      <c r="N174" s="13"/>
      <c r="O174" s="13"/>
      <c r="P174" s="13"/>
      <c r="Q174" s="13"/>
      <c r="R174" s="14"/>
    </row>
    <row r="175" spans="2:18" x14ac:dyDescent="0.25">
      <c r="B175" s="19"/>
      <c r="C175" s="43"/>
      <c r="D175" s="43"/>
      <c r="E175" s="43"/>
      <c r="F175" s="43"/>
      <c r="G175" s="43"/>
      <c r="H175" s="43"/>
      <c r="I175" s="43"/>
      <c r="J175" s="43"/>
      <c r="K175" s="42"/>
      <c r="L175" s="13"/>
      <c r="M175" s="13"/>
      <c r="N175" s="13"/>
      <c r="O175" s="13"/>
      <c r="P175" s="13"/>
      <c r="Q175" s="13"/>
      <c r="R175" s="14"/>
    </row>
    <row r="176" spans="2:18" x14ac:dyDescent="0.25">
      <c r="B176" s="19"/>
      <c r="C176" s="43"/>
      <c r="D176" s="43"/>
      <c r="E176" s="43"/>
      <c r="F176" s="43"/>
      <c r="G176" s="43"/>
      <c r="H176" s="43"/>
      <c r="I176" s="43"/>
      <c r="J176" s="43"/>
      <c r="K176" s="314" t="s">
        <v>488</v>
      </c>
      <c r="L176" s="13"/>
      <c r="M176" s="13"/>
      <c r="N176" s="13"/>
      <c r="O176" s="13"/>
      <c r="P176" s="13"/>
      <c r="Q176" s="13"/>
      <c r="R176" s="14"/>
    </row>
    <row r="177" spans="2:18" ht="16.5" thickBot="1" x14ac:dyDescent="0.3">
      <c r="B177" s="19"/>
      <c r="C177" s="43"/>
      <c r="D177" s="43"/>
      <c r="E177" s="43"/>
      <c r="F177" s="43"/>
      <c r="G177" s="43"/>
      <c r="H177" s="43"/>
      <c r="I177" s="43"/>
      <c r="J177" s="43"/>
      <c r="K177" s="42"/>
      <c r="L177" s="13"/>
      <c r="M177" s="13"/>
      <c r="N177" s="13"/>
      <c r="O177" s="13"/>
      <c r="P177" s="13"/>
      <c r="Q177" s="13"/>
      <c r="R177" s="14"/>
    </row>
    <row r="178" spans="2:18" ht="19.5" thickBot="1" x14ac:dyDescent="0.35">
      <c r="B178" s="19"/>
      <c r="C178" s="55" t="s">
        <v>8</v>
      </c>
      <c r="D178" s="401">
        <f ca="1">YEAR(TODAY())-5</f>
        <v>2020</v>
      </c>
      <c r="E178" s="402">
        <f ca="1">D178+1</f>
        <v>2021</v>
      </c>
      <c r="F178" s="402">
        <f ca="1">E178+1</f>
        <v>2022</v>
      </c>
      <c r="G178" s="402">
        <f ca="1">F178+1</f>
        <v>2023</v>
      </c>
      <c r="H178" s="402">
        <f ca="1">G178+1</f>
        <v>2024</v>
      </c>
      <c r="I178" s="60" t="s">
        <v>24</v>
      </c>
      <c r="J178" s="61" t="s">
        <v>91</v>
      </c>
      <c r="K178" s="13" t="s">
        <v>550</v>
      </c>
      <c r="L178" s="13"/>
      <c r="M178" s="13"/>
      <c r="N178" s="13"/>
      <c r="O178" s="13"/>
      <c r="P178" s="13"/>
      <c r="Q178" s="13"/>
      <c r="R178" s="14"/>
    </row>
    <row r="179" spans="2:18" x14ac:dyDescent="0.25">
      <c r="B179" s="19"/>
      <c r="C179" s="281" t="s">
        <v>279</v>
      </c>
      <c r="D179" s="225"/>
      <c r="E179" s="226"/>
      <c r="F179" s="226"/>
      <c r="G179" s="226"/>
      <c r="H179" s="226"/>
      <c r="I179" s="327" t="str">
        <f>IF(AND(ISNUMBER(D179),ISNUMBER(E179),ISNUMBER(F179),ISNUMBER(G179),ISNUMBER(H179)),TREND(D179:H179,D$42:H$42,I$42),"SIN DATOS")</f>
        <v>SIN DATOS</v>
      </c>
      <c r="J179" s="56"/>
      <c r="K179" s="13"/>
      <c r="L179" s="13"/>
      <c r="M179" s="13"/>
      <c r="N179" s="13"/>
      <c r="O179" s="13"/>
      <c r="P179" s="13"/>
      <c r="Q179" s="13"/>
      <c r="R179" s="14"/>
    </row>
    <row r="180" spans="2:18" ht="16.5" thickBot="1" x14ac:dyDescent="0.3">
      <c r="B180" s="19"/>
      <c r="C180" s="279" t="s">
        <v>25</v>
      </c>
      <c r="D180" s="227"/>
      <c r="E180" s="228"/>
      <c r="F180" s="228"/>
      <c r="G180" s="228"/>
      <c r="H180" s="228"/>
      <c r="I180" s="327" t="str">
        <f>IF(AND(ISNUMBER(D180),ISNUMBER(E180),ISNUMBER(F180),ISNUMBER(G180),ISNUMBER(H180)),TREND(D180:H180,D$42:H$42,I$42),"SIN DATOS")</f>
        <v>SIN DATOS</v>
      </c>
      <c r="J180" s="52"/>
      <c r="K180" s="13"/>
      <c r="L180" s="13"/>
      <c r="M180" s="13"/>
      <c r="N180" s="13"/>
      <c r="O180" s="13"/>
      <c r="P180" s="13"/>
      <c r="Q180" s="13"/>
      <c r="R180" s="14"/>
    </row>
    <row r="181" spans="2:18" thickBot="1" x14ac:dyDescent="0.3">
      <c r="B181" s="19"/>
      <c r="C181" s="280" t="s">
        <v>278</v>
      </c>
      <c r="D181" s="328" t="str">
        <f t="shared" ref="D181:I181" si="8">IF(D179&gt;=D180,IF(D179=D180,"═","▲"),"▼")</f>
        <v>═</v>
      </c>
      <c r="E181" s="329" t="str">
        <f t="shared" si="8"/>
        <v>═</v>
      </c>
      <c r="F181" s="329" t="str">
        <f t="shared" si="8"/>
        <v>═</v>
      </c>
      <c r="G181" s="329" t="str">
        <f t="shared" si="8"/>
        <v>═</v>
      </c>
      <c r="H181" s="329" t="str">
        <f t="shared" si="8"/>
        <v>═</v>
      </c>
      <c r="I181" s="330" t="str">
        <f t="shared" si="8"/>
        <v>═</v>
      </c>
      <c r="J181" s="13"/>
      <c r="K181" s="13"/>
      <c r="L181" s="13"/>
      <c r="M181" s="13"/>
      <c r="N181" s="13"/>
      <c r="O181" s="13"/>
      <c r="P181" s="13"/>
      <c r="Q181" s="13"/>
      <c r="R181" s="14"/>
    </row>
    <row r="182" spans="2:18" x14ac:dyDescent="0.25">
      <c r="B182" s="19"/>
      <c r="C182" s="43"/>
      <c r="D182" s="43"/>
      <c r="E182" s="43"/>
      <c r="F182" s="43"/>
      <c r="G182" s="43"/>
      <c r="H182" s="43"/>
      <c r="I182" s="43"/>
      <c r="J182" s="43"/>
      <c r="K182" s="42"/>
      <c r="L182" s="13"/>
      <c r="M182" s="13"/>
      <c r="N182" s="13"/>
      <c r="O182" s="13"/>
      <c r="P182" s="13"/>
      <c r="Q182" s="13"/>
      <c r="R182" s="14"/>
    </row>
    <row r="183" spans="2:18" x14ac:dyDescent="0.25">
      <c r="B183" s="19"/>
      <c r="C183" s="43"/>
      <c r="D183" s="43"/>
      <c r="E183" s="43"/>
      <c r="F183" s="43"/>
      <c r="G183" s="43"/>
      <c r="H183" s="43"/>
      <c r="I183" s="43"/>
      <c r="J183" s="43"/>
      <c r="K183" s="42"/>
      <c r="L183" s="13"/>
      <c r="M183" s="13"/>
      <c r="N183" s="13"/>
      <c r="O183" s="13"/>
      <c r="P183" s="13"/>
      <c r="Q183" s="13"/>
      <c r="R183" s="14"/>
    </row>
    <row r="184" spans="2:18" x14ac:dyDescent="0.25">
      <c r="B184" s="19"/>
      <c r="C184" s="43"/>
      <c r="D184" s="43"/>
      <c r="E184" s="43"/>
      <c r="F184" s="43"/>
      <c r="G184" s="43"/>
      <c r="H184" s="43"/>
      <c r="I184" s="43"/>
      <c r="J184" s="43"/>
      <c r="K184" s="42"/>
      <c r="L184" s="13"/>
      <c r="M184" s="13"/>
      <c r="N184" s="13"/>
      <c r="O184" s="13"/>
      <c r="P184" s="13"/>
      <c r="Q184" s="13"/>
      <c r="R184" s="14"/>
    </row>
    <row r="185" spans="2:18" x14ac:dyDescent="0.25">
      <c r="B185" s="19"/>
      <c r="C185" s="43"/>
      <c r="D185" s="43"/>
      <c r="E185" s="43"/>
      <c r="F185" s="43"/>
      <c r="G185" s="43"/>
      <c r="H185" s="43"/>
      <c r="I185" s="43"/>
      <c r="J185" s="43"/>
      <c r="K185" s="42"/>
      <c r="L185" s="13"/>
      <c r="M185" s="13"/>
      <c r="N185" s="13"/>
      <c r="O185" s="13"/>
      <c r="P185" s="13"/>
      <c r="Q185" s="13"/>
      <c r="R185" s="14"/>
    </row>
    <row r="186" spans="2:18" x14ac:dyDescent="0.25">
      <c r="B186" s="19"/>
      <c r="C186" s="43"/>
      <c r="D186" s="43"/>
      <c r="E186" s="43"/>
      <c r="F186" s="43"/>
      <c r="G186" s="43"/>
      <c r="H186" s="43"/>
      <c r="I186" s="43"/>
      <c r="J186" s="43"/>
      <c r="K186" s="42"/>
      <c r="L186" s="13"/>
      <c r="M186" s="13"/>
      <c r="N186" s="13"/>
      <c r="O186" s="13"/>
      <c r="P186" s="13"/>
      <c r="Q186" s="13"/>
      <c r="R186" s="14"/>
    </row>
    <row r="187" spans="2:18" x14ac:dyDescent="0.25">
      <c r="B187" s="19"/>
      <c r="C187" s="43"/>
      <c r="D187" s="43"/>
      <c r="E187" s="43"/>
      <c r="F187" s="43"/>
      <c r="G187" s="43"/>
      <c r="H187" s="43"/>
      <c r="I187" s="43"/>
      <c r="J187" s="43"/>
      <c r="K187" s="42"/>
      <c r="L187" s="13"/>
      <c r="M187" s="13"/>
      <c r="N187" s="13"/>
      <c r="O187" s="13"/>
      <c r="P187" s="13"/>
      <c r="Q187" s="13"/>
      <c r="R187" s="14"/>
    </row>
    <row r="188" spans="2:18" x14ac:dyDescent="0.25">
      <c r="B188" s="19"/>
      <c r="C188" s="43"/>
      <c r="D188" s="43"/>
      <c r="E188" s="43"/>
      <c r="F188" s="43"/>
      <c r="G188" s="43"/>
      <c r="H188" s="43"/>
      <c r="I188" s="43"/>
      <c r="J188" s="43"/>
      <c r="K188" s="42"/>
      <c r="L188" s="13"/>
      <c r="M188" s="13"/>
      <c r="N188" s="13"/>
      <c r="O188" s="13"/>
      <c r="P188" s="13"/>
      <c r="Q188" s="13"/>
      <c r="R188" s="14"/>
    </row>
    <row r="189" spans="2:18" x14ac:dyDescent="0.25">
      <c r="B189" s="19"/>
      <c r="C189" s="43"/>
      <c r="D189" s="43"/>
      <c r="E189" s="43"/>
      <c r="F189" s="43"/>
      <c r="G189" s="43"/>
      <c r="H189" s="43"/>
      <c r="I189" s="43"/>
      <c r="J189" s="43"/>
      <c r="K189" s="42"/>
      <c r="L189" s="13"/>
      <c r="M189" s="13"/>
      <c r="N189" s="13"/>
      <c r="O189" s="13"/>
      <c r="P189" s="13"/>
      <c r="Q189" s="13"/>
      <c r="R189" s="14"/>
    </row>
    <row r="190" spans="2:18" x14ac:dyDescent="0.25">
      <c r="B190" s="19"/>
      <c r="C190" s="43"/>
      <c r="D190" s="43"/>
      <c r="E190" s="43"/>
      <c r="F190" s="43"/>
      <c r="G190" s="43"/>
      <c r="H190" s="43"/>
      <c r="I190" s="43"/>
      <c r="J190" s="43"/>
      <c r="K190" s="42"/>
      <c r="L190" s="13"/>
      <c r="M190" s="13"/>
      <c r="N190" s="13"/>
      <c r="O190" s="13"/>
      <c r="P190" s="13"/>
      <c r="Q190" s="13"/>
      <c r="R190" s="14"/>
    </row>
    <row r="191" spans="2:18" x14ac:dyDescent="0.25">
      <c r="B191" s="19"/>
      <c r="C191" s="43"/>
      <c r="D191" s="43"/>
      <c r="E191" s="43"/>
      <c r="F191" s="43"/>
      <c r="G191" s="43"/>
      <c r="H191" s="43"/>
      <c r="I191" s="43"/>
      <c r="J191" s="43"/>
      <c r="K191" s="42"/>
      <c r="L191" s="13"/>
      <c r="M191" s="13"/>
      <c r="N191" s="13"/>
      <c r="O191" s="13"/>
      <c r="P191" s="13"/>
      <c r="Q191" s="13"/>
      <c r="R191" s="14"/>
    </row>
    <row r="192" spans="2:18" x14ac:dyDescent="0.25">
      <c r="B192" s="19"/>
      <c r="C192" s="43"/>
      <c r="D192" s="43"/>
      <c r="E192" s="43"/>
      <c r="F192" s="43"/>
      <c r="G192" s="43"/>
      <c r="H192" s="43"/>
      <c r="I192" s="43"/>
      <c r="J192" s="43"/>
      <c r="K192" s="42"/>
      <c r="L192" s="13"/>
      <c r="M192" s="13"/>
      <c r="N192" s="13"/>
      <c r="O192" s="13"/>
      <c r="P192" s="13"/>
      <c r="Q192" s="13"/>
      <c r="R192" s="14"/>
    </row>
    <row r="193" spans="2:18" ht="16.5" thickBot="1" x14ac:dyDescent="0.3">
      <c r="B193" s="45"/>
      <c r="C193" s="46"/>
      <c r="D193" s="46"/>
      <c r="E193" s="46"/>
      <c r="F193" s="46"/>
      <c r="G193" s="46"/>
      <c r="H193" s="46"/>
      <c r="I193" s="46"/>
      <c r="J193" s="46"/>
      <c r="K193" s="47"/>
      <c r="L193" s="17"/>
      <c r="M193" s="17"/>
      <c r="N193" s="17"/>
      <c r="O193" s="17"/>
      <c r="P193" s="17"/>
      <c r="Q193" s="17"/>
      <c r="R193" s="18"/>
    </row>
    <row r="194" spans="2:18" ht="15" x14ac:dyDescent="0.25">
      <c r="B194" s="40"/>
      <c r="C194" s="40"/>
      <c r="D194" s="40"/>
    </row>
    <row r="195" spans="2:18" ht="16.5" thickBot="1" x14ac:dyDescent="0.3"/>
    <row r="196" spans="2:18" ht="21.75" thickBot="1" x14ac:dyDescent="0.4">
      <c r="B196" s="50" t="s">
        <v>348</v>
      </c>
      <c r="C196" s="21"/>
      <c r="D196" s="22"/>
      <c r="E196" s="9"/>
      <c r="F196" s="9"/>
      <c r="G196" s="9"/>
      <c r="H196" s="9"/>
      <c r="I196" s="9"/>
      <c r="J196" s="9"/>
      <c r="K196" s="9"/>
      <c r="L196" s="9"/>
      <c r="M196" s="9"/>
      <c r="N196" s="9"/>
      <c r="O196" s="9"/>
      <c r="P196" s="9"/>
      <c r="Q196" s="9"/>
      <c r="R196" s="10"/>
    </row>
    <row r="197" spans="2:18" x14ac:dyDescent="0.25">
      <c r="B197" s="28"/>
      <c r="C197" s="31"/>
      <c r="D197" s="12"/>
      <c r="E197" s="13"/>
      <c r="F197" s="13"/>
      <c r="G197" s="13"/>
      <c r="H197" s="13"/>
      <c r="I197" s="13"/>
      <c r="J197" s="13"/>
      <c r="K197" s="13"/>
      <c r="L197" s="13"/>
      <c r="M197" s="13"/>
      <c r="N197" s="13"/>
      <c r="O197" s="13"/>
      <c r="P197" s="13"/>
      <c r="Q197" s="13"/>
      <c r="R197" s="14"/>
    </row>
    <row r="198" spans="2:18" x14ac:dyDescent="0.25">
      <c r="B198" s="28"/>
      <c r="C198" s="31"/>
      <c r="D198" s="12"/>
      <c r="E198" s="13"/>
      <c r="F198" s="13"/>
      <c r="G198" s="13"/>
      <c r="H198" s="13"/>
      <c r="I198" s="13"/>
      <c r="J198" s="13"/>
      <c r="K198" s="13"/>
      <c r="L198" s="13"/>
      <c r="M198" s="13"/>
      <c r="N198" s="13"/>
      <c r="O198" s="13"/>
      <c r="P198" s="13"/>
      <c r="Q198" s="13"/>
      <c r="R198" s="14"/>
    </row>
    <row r="199" spans="2:18" x14ac:dyDescent="0.25">
      <c r="B199" s="19"/>
      <c r="C199" s="43"/>
      <c r="D199" s="43"/>
      <c r="E199" s="43"/>
      <c r="F199" s="43"/>
      <c r="G199" s="43"/>
      <c r="H199" s="43"/>
      <c r="I199" s="43"/>
      <c r="J199" s="43"/>
      <c r="K199" s="42"/>
      <c r="L199" s="13"/>
      <c r="M199" s="13"/>
      <c r="N199" s="13"/>
      <c r="O199" s="13"/>
      <c r="P199" s="13"/>
      <c r="Q199" s="13"/>
      <c r="R199" s="14"/>
    </row>
    <row r="200" spans="2:18" x14ac:dyDescent="0.25">
      <c r="B200" s="19"/>
      <c r="C200" s="43"/>
      <c r="D200" s="43"/>
      <c r="E200" s="43"/>
      <c r="F200" s="43"/>
      <c r="G200" s="43"/>
      <c r="H200" s="43"/>
      <c r="I200" s="43"/>
      <c r="J200" s="43"/>
      <c r="K200" s="42"/>
      <c r="L200" s="13"/>
      <c r="M200" s="13"/>
      <c r="N200" s="13"/>
      <c r="O200" s="13"/>
      <c r="P200" s="13"/>
      <c r="Q200" s="13"/>
      <c r="R200" s="14"/>
    </row>
    <row r="201" spans="2:18" x14ac:dyDescent="0.25">
      <c r="B201" s="19"/>
      <c r="C201" s="43"/>
      <c r="D201" s="43"/>
      <c r="E201" s="43"/>
      <c r="F201" s="43"/>
      <c r="G201" s="43"/>
      <c r="H201" s="43"/>
      <c r="I201" s="43"/>
      <c r="J201" s="43"/>
      <c r="K201" s="42"/>
      <c r="L201" s="13"/>
      <c r="M201" s="13"/>
      <c r="N201" s="13"/>
      <c r="O201" s="13"/>
      <c r="P201" s="13"/>
      <c r="Q201" s="13"/>
      <c r="R201" s="14"/>
    </row>
    <row r="202" spans="2:18" x14ac:dyDescent="0.25">
      <c r="B202" s="19"/>
      <c r="C202" s="43"/>
      <c r="D202" s="43"/>
      <c r="E202" s="43"/>
      <c r="F202" s="43"/>
      <c r="G202" s="43"/>
      <c r="H202" s="43"/>
      <c r="I202" s="43"/>
      <c r="J202" s="43"/>
      <c r="K202" s="42"/>
      <c r="L202" s="13"/>
      <c r="M202" s="13"/>
      <c r="N202" s="13"/>
      <c r="O202" s="13"/>
      <c r="P202" s="13"/>
      <c r="Q202" s="13"/>
      <c r="R202" s="14"/>
    </row>
    <row r="203" spans="2:18" x14ac:dyDescent="0.25">
      <c r="B203" s="19"/>
      <c r="C203" s="43"/>
      <c r="D203" s="43"/>
      <c r="E203" s="43"/>
      <c r="F203" s="43"/>
      <c r="G203" s="43"/>
      <c r="H203" s="43"/>
      <c r="I203" s="43"/>
      <c r="J203" s="43"/>
      <c r="K203" s="42"/>
      <c r="L203" s="13"/>
      <c r="M203" s="13"/>
      <c r="N203" s="13"/>
      <c r="O203" s="13"/>
      <c r="P203" s="13"/>
      <c r="Q203" s="13"/>
      <c r="R203" s="14"/>
    </row>
    <row r="204" spans="2:18" x14ac:dyDescent="0.25">
      <c r="B204" s="19"/>
      <c r="C204" s="43"/>
      <c r="D204" s="43"/>
      <c r="E204" s="43"/>
      <c r="F204" s="43"/>
      <c r="G204" s="43"/>
      <c r="H204" s="43"/>
      <c r="I204" s="43"/>
      <c r="J204" s="43"/>
      <c r="K204" s="42"/>
      <c r="L204" s="13"/>
      <c r="M204" s="13"/>
      <c r="N204" s="13"/>
      <c r="O204" s="13"/>
      <c r="P204" s="13"/>
      <c r="Q204" s="13"/>
      <c r="R204" s="14"/>
    </row>
    <row r="205" spans="2:18" ht="16.5" thickBot="1" x14ac:dyDescent="0.3">
      <c r="B205" s="19"/>
      <c r="C205" s="43"/>
      <c r="D205" s="43"/>
      <c r="E205" s="43"/>
      <c r="F205" s="43"/>
      <c r="G205" s="43"/>
      <c r="H205" s="43"/>
      <c r="I205" s="43"/>
      <c r="J205" s="43"/>
      <c r="K205" s="314" t="s">
        <v>489</v>
      </c>
      <c r="L205" s="13"/>
      <c r="M205" s="13"/>
      <c r="N205" s="13"/>
      <c r="O205" s="13"/>
      <c r="P205" s="13"/>
      <c r="Q205" s="13"/>
      <c r="R205" s="14"/>
    </row>
    <row r="206" spans="2:18" ht="19.5" thickBot="1" x14ac:dyDescent="0.35">
      <c r="B206" s="19"/>
      <c r="C206" s="55" t="s">
        <v>4</v>
      </c>
      <c r="D206" s="401">
        <f ca="1">YEAR(TODAY())-5</f>
        <v>2020</v>
      </c>
      <c r="E206" s="402">
        <f ca="1">D206+1</f>
        <v>2021</v>
      </c>
      <c r="F206" s="402">
        <f ca="1">E206+1</f>
        <v>2022</v>
      </c>
      <c r="G206" s="402">
        <f ca="1">F206+1</f>
        <v>2023</v>
      </c>
      <c r="H206" s="402">
        <f ca="1">G206+1</f>
        <v>2024</v>
      </c>
      <c r="I206" s="60" t="s">
        <v>24</v>
      </c>
      <c r="J206" s="61" t="s">
        <v>91</v>
      </c>
      <c r="K206" s="13" t="s">
        <v>344</v>
      </c>
      <c r="L206" s="13"/>
      <c r="M206" s="13"/>
      <c r="N206" s="13"/>
      <c r="O206" s="13"/>
      <c r="P206" s="13"/>
      <c r="Q206" s="13"/>
      <c r="R206" s="14"/>
    </row>
    <row r="207" spans="2:18" x14ac:dyDescent="0.25">
      <c r="B207" s="19"/>
      <c r="C207" s="281" t="s">
        <v>279</v>
      </c>
      <c r="D207" s="232"/>
      <c r="E207" s="233"/>
      <c r="F207" s="233"/>
      <c r="G207" s="233"/>
      <c r="H207" s="233"/>
      <c r="I207" s="188" t="str">
        <f>IF(AND(ISNUMBER(D207),ISNUMBER(E207),ISNUMBER(F207),ISNUMBER(G207),ISNUMBER(H207)),TREND(D207:H207,D$42:H$42,I$42),"SIN DATOS")</f>
        <v>SIN DATOS</v>
      </c>
      <c r="J207" s="56"/>
      <c r="K207" s="42"/>
      <c r="L207" s="13"/>
      <c r="M207" s="13"/>
      <c r="N207" s="13"/>
      <c r="O207" s="13"/>
      <c r="P207" s="13"/>
      <c r="Q207" s="13"/>
      <c r="R207" s="14"/>
    </row>
    <row r="208" spans="2:18" ht="16.5" thickBot="1" x14ac:dyDescent="0.3">
      <c r="B208" s="19"/>
      <c r="C208" s="282" t="s">
        <v>25</v>
      </c>
      <c r="D208" s="234"/>
      <c r="E208" s="235"/>
      <c r="F208" s="235"/>
      <c r="G208" s="235"/>
      <c r="H208" s="235"/>
      <c r="I208" s="326" t="str">
        <f>IF(AND(ISNUMBER(D208),ISNUMBER(E208),ISNUMBER(F208),ISNUMBER(G208),ISNUMBER(H208)),TREND(D208:H208,D$42:H$42,I$42),"SIN DATOS")</f>
        <v>SIN DATOS</v>
      </c>
      <c r="J208" s="52"/>
      <c r="K208" s="42"/>
      <c r="L208" s="13"/>
      <c r="M208" s="13"/>
      <c r="N208" s="13"/>
      <c r="O208" s="13"/>
      <c r="P208" s="13"/>
      <c r="Q208" s="13"/>
      <c r="R208" s="14"/>
    </row>
    <row r="209" spans="2:18" ht="15" x14ac:dyDescent="0.25">
      <c r="B209" s="19"/>
      <c r="C209" s="11"/>
      <c r="D209" s="11"/>
      <c r="E209" s="11"/>
      <c r="F209" s="11"/>
      <c r="G209" s="11"/>
      <c r="H209" s="11"/>
      <c r="I209" s="11"/>
      <c r="J209" s="11"/>
      <c r="K209" s="42"/>
      <c r="L209" s="13"/>
      <c r="M209" s="13"/>
      <c r="N209" s="13"/>
      <c r="O209" s="13"/>
      <c r="P209" s="13"/>
      <c r="Q209" s="13"/>
      <c r="R209" s="14"/>
    </row>
    <row r="210" spans="2:18" ht="15" x14ac:dyDescent="0.25">
      <c r="B210" s="19"/>
      <c r="C210" s="11"/>
      <c r="D210" s="11"/>
      <c r="E210" s="11"/>
      <c r="F210" s="11"/>
      <c r="G210" s="11"/>
      <c r="H210" s="11"/>
      <c r="I210" s="11"/>
      <c r="J210" s="11"/>
      <c r="K210" s="42"/>
      <c r="L210" s="13"/>
      <c r="M210" s="13"/>
      <c r="N210" s="13"/>
      <c r="O210" s="13"/>
      <c r="P210" s="13"/>
      <c r="Q210" s="13"/>
      <c r="R210" s="14"/>
    </row>
    <row r="211" spans="2:18" x14ac:dyDescent="0.25">
      <c r="B211" s="19"/>
      <c r="C211" s="11"/>
      <c r="D211" s="12"/>
      <c r="E211" s="13"/>
      <c r="F211" s="13"/>
      <c r="G211" s="13"/>
      <c r="H211" s="13"/>
      <c r="I211" s="13"/>
      <c r="J211" s="13"/>
      <c r="K211" s="13"/>
      <c r="L211" s="13"/>
      <c r="M211" s="13"/>
      <c r="N211" s="13"/>
      <c r="O211" s="13"/>
      <c r="P211" s="13"/>
      <c r="Q211" s="13"/>
      <c r="R211" s="14"/>
    </row>
    <row r="212" spans="2:18" x14ac:dyDescent="0.25">
      <c r="B212" s="19"/>
      <c r="C212" s="11"/>
      <c r="D212" s="12"/>
      <c r="E212" s="13"/>
      <c r="F212" s="13"/>
      <c r="G212" s="13"/>
      <c r="H212" s="13"/>
      <c r="I212" s="13"/>
      <c r="J212" s="13"/>
      <c r="K212" s="13"/>
      <c r="L212" s="13"/>
      <c r="M212" s="13"/>
      <c r="N212" s="13"/>
      <c r="O212" s="13"/>
      <c r="P212" s="13"/>
      <c r="Q212" s="13"/>
      <c r="R212" s="14"/>
    </row>
    <row r="213" spans="2:18" x14ac:dyDescent="0.25">
      <c r="B213" s="19"/>
      <c r="C213" s="11"/>
      <c r="D213" s="12"/>
      <c r="E213" s="13"/>
      <c r="F213" s="13"/>
      <c r="G213" s="13"/>
      <c r="H213" s="13"/>
      <c r="I213" s="13"/>
      <c r="J213" s="13"/>
      <c r="K213" s="13"/>
      <c r="L213" s="13"/>
      <c r="M213" s="13"/>
      <c r="N213" s="13"/>
      <c r="O213" s="13"/>
      <c r="P213" s="13"/>
      <c r="Q213" s="13"/>
      <c r="R213" s="14"/>
    </row>
    <row r="214" spans="2:18" x14ac:dyDescent="0.25">
      <c r="B214" s="19"/>
      <c r="C214" s="11"/>
      <c r="D214" s="12"/>
      <c r="E214" s="13"/>
      <c r="F214" s="13"/>
      <c r="G214" s="13"/>
      <c r="H214" s="13"/>
      <c r="I214" s="13"/>
      <c r="J214" s="13"/>
      <c r="K214" s="13"/>
      <c r="L214" s="13"/>
      <c r="M214" s="13"/>
      <c r="N214" s="13"/>
      <c r="O214" s="13"/>
      <c r="P214" s="13"/>
      <c r="Q214" s="13"/>
      <c r="R214" s="14"/>
    </row>
    <row r="215" spans="2:18" x14ac:dyDescent="0.25">
      <c r="B215" s="19"/>
      <c r="C215" s="11"/>
      <c r="D215" s="12"/>
      <c r="E215" s="13"/>
      <c r="F215" s="13"/>
      <c r="G215" s="13"/>
      <c r="H215" s="13"/>
      <c r="I215" s="13"/>
      <c r="J215" s="13"/>
      <c r="K215" s="13"/>
      <c r="L215" s="13"/>
      <c r="M215" s="13"/>
      <c r="N215" s="13"/>
      <c r="O215" s="13"/>
      <c r="P215" s="13"/>
      <c r="Q215" s="13"/>
      <c r="R215" s="14"/>
    </row>
    <row r="216" spans="2:18" x14ac:dyDescent="0.25">
      <c r="B216" s="19"/>
      <c r="C216" s="11"/>
      <c r="D216" s="12"/>
      <c r="E216" s="13"/>
      <c r="F216" s="13"/>
      <c r="G216" s="13"/>
      <c r="H216" s="13"/>
      <c r="I216" s="13"/>
      <c r="J216" s="13"/>
      <c r="K216" s="13"/>
      <c r="L216" s="13"/>
      <c r="M216" s="13"/>
      <c r="N216" s="13"/>
      <c r="O216" s="13"/>
      <c r="P216" s="13"/>
      <c r="Q216" s="13"/>
      <c r="R216" s="14"/>
    </row>
    <row r="217" spans="2:18" x14ac:dyDescent="0.25">
      <c r="B217" s="19"/>
      <c r="C217" s="11"/>
      <c r="D217" s="12"/>
      <c r="E217" s="13"/>
      <c r="F217" s="13"/>
      <c r="G217" s="13"/>
      <c r="H217" s="13"/>
      <c r="I217" s="13"/>
      <c r="J217" s="13"/>
      <c r="K217" s="13"/>
      <c r="L217" s="13"/>
      <c r="M217" s="13"/>
      <c r="N217" s="13"/>
      <c r="O217" s="13"/>
      <c r="P217" s="13"/>
      <c r="Q217" s="13"/>
      <c r="R217" s="14"/>
    </row>
    <row r="218" spans="2:18" x14ac:dyDescent="0.25">
      <c r="B218" s="19"/>
      <c r="C218" s="11"/>
      <c r="D218" s="12"/>
      <c r="E218" s="13"/>
      <c r="F218" s="13"/>
      <c r="G218" s="13"/>
      <c r="H218" s="13"/>
      <c r="I218" s="13"/>
      <c r="J218" s="13"/>
      <c r="K218" s="13"/>
      <c r="L218" s="13"/>
      <c r="M218" s="13"/>
      <c r="N218" s="13"/>
      <c r="O218" s="13"/>
      <c r="P218" s="13"/>
      <c r="Q218" s="13"/>
      <c r="R218" s="14"/>
    </row>
    <row r="219" spans="2:18" x14ac:dyDescent="0.25">
      <c r="B219" s="19"/>
      <c r="C219" s="11"/>
      <c r="D219" s="12"/>
      <c r="E219" s="13"/>
      <c r="F219" s="13"/>
      <c r="G219" s="13"/>
      <c r="H219" s="13"/>
      <c r="I219" s="13"/>
      <c r="J219" s="13"/>
      <c r="K219" s="13"/>
      <c r="L219" s="13"/>
      <c r="M219" s="13"/>
      <c r="N219" s="13"/>
      <c r="O219" s="13"/>
      <c r="P219" s="13"/>
      <c r="Q219" s="13"/>
      <c r="R219" s="14"/>
    </row>
    <row r="220" spans="2:18" x14ac:dyDescent="0.25">
      <c r="B220" s="19"/>
      <c r="C220" s="11"/>
      <c r="D220" s="12"/>
      <c r="E220" s="13"/>
      <c r="F220" s="13"/>
      <c r="G220" s="13"/>
      <c r="H220" s="13"/>
      <c r="I220" s="13"/>
      <c r="J220" s="13"/>
      <c r="K220" s="13"/>
      <c r="L220" s="13"/>
      <c r="M220" s="13"/>
      <c r="N220" s="13"/>
      <c r="O220" s="13"/>
      <c r="P220" s="13"/>
      <c r="Q220" s="13"/>
      <c r="R220" s="14"/>
    </row>
    <row r="221" spans="2:18" x14ac:dyDescent="0.25">
      <c r="B221" s="19"/>
      <c r="C221" s="11"/>
      <c r="D221" s="12"/>
      <c r="E221" s="13"/>
      <c r="F221" s="13"/>
      <c r="G221" s="13"/>
      <c r="H221" s="13"/>
      <c r="I221" s="13"/>
      <c r="J221" s="13"/>
      <c r="K221" s="13"/>
      <c r="L221" s="13"/>
      <c r="M221" s="13"/>
      <c r="N221" s="13"/>
      <c r="O221" s="13"/>
      <c r="P221" s="13"/>
      <c r="Q221" s="13"/>
      <c r="R221" s="14"/>
    </row>
    <row r="222" spans="2:18" x14ac:dyDescent="0.25">
      <c r="B222" s="19"/>
      <c r="C222" s="11"/>
      <c r="D222" s="12"/>
      <c r="E222" s="13"/>
      <c r="F222" s="13"/>
      <c r="G222" s="13"/>
      <c r="H222" s="13"/>
      <c r="I222" s="13"/>
      <c r="J222" s="13"/>
      <c r="K222" s="13"/>
      <c r="L222" s="13"/>
      <c r="M222" s="13"/>
      <c r="N222" s="13"/>
      <c r="O222" s="13"/>
      <c r="P222" s="13"/>
      <c r="Q222" s="13"/>
      <c r="R222" s="14"/>
    </row>
    <row r="223" spans="2:18" x14ac:dyDescent="0.25">
      <c r="B223" s="19"/>
      <c r="C223" s="11"/>
      <c r="D223" s="12"/>
      <c r="E223" s="13"/>
      <c r="F223" s="13"/>
      <c r="G223" s="13"/>
      <c r="H223" s="13"/>
      <c r="I223" s="13"/>
      <c r="J223" s="13"/>
      <c r="K223" s="13"/>
      <c r="L223" s="13"/>
      <c r="M223" s="13"/>
      <c r="N223" s="13"/>
      <c r="O223" s="13"/>
      <c r="P223" s="13"/>
      <c r="Q223" s="13"/>
      <c r="R223" s="14"/>
    </row>
    <row r="224" spans="2:18" x14ac:dyDescent="0.25">
      <c r="B224" s="19"/>
      <c r="C224" s="11"/>
      <c r="D224" s="12"/>
      <c r="E224" s="13"/>
      <c r="F224" s="13"/>
      <c r="G224" s="13"/>
      <c r="H224" s="13"/>
      <c r="I224" s="13"/>
      <c r="J224" s="13"/>
      <c r="K224" s="13"/>
      <c r="L224" s="13"/>
      <c r="M224" s="13"/>
      <c r="N224" s="13"/>
      <c r="O224" s="13"/>
      <c r="P224" s="13"/>
      <c r="Q224" s="13"/>
      <c r="R224" s="14"/>
    </row>
    <row r="225" spans="2:18" x14ac:dyDescent="0.25">
      <c r="B225" s="19"/>
      <c r="C225" s="11"/>
      <c r="D225" s="12"/>
      <c r="E225" s="13"/>
      <c r="F225" s="13"/>
      <c r="G225" s="13"/>
      <c r="H225" s="13"/>
      <c r="I225" s="13"/>
      <c r="J225" s="13"/>
      <c r="K225" s="13"/>
      <c r="L225" s="13"/>
      <c r="M225" s="13"/>
      <c r="N225" s="13"/>
      <c r="O225" s="13"/>
      <c r="P225" s="13"/>
      <c r="Q225" s="13"/>
      <c r="R225" s="14"/>
    </row>
    <row r="226" spans="2:18" x14ac:dyDescent="0.25">
      <c r="B226" s="19"/>
      <c r="C226" s="11"/>
      <c r="D226" s="12"/>
      <c r="E226" s="13"/>
      <c r="F226" s="13"/>
      <c r="G226" s="13"/>
      <c r="H226" s="13"/>
      <c r="I226" s="13"/>
      <c r="J226" s="13"/>
      <c r="K226" s="13"/>
      <c r="L226" s="13"/>
      <c r="M226" s="13"/>
      <c r="N226" s="13"/>
      <c r="O226" s="13"/>
      <c r="P226" s="13"/>
      <c r="Q226" s="13"/>
      <c r="R226" s="14"/>
    </row>
    <row r="227" spans="2:18" x14ac:dyDescent="0.25">
      <c r="B227" s="19"/>
      <c r="C227" s="11"/>
      <c r="D227" s="12"/>
      <c r="E227" s="13"/>
      <c r="F227" s="13"/>
      <c r="G227" s="13"/>
      <c r="H227" s="13"/>
      <c r="I227" s="13"/>
      <c r="J227" s="13"/>
      <c r="K227" s="13"/>
      <c r="L227" s="13"/>
      <c r="M227" s="13"/>
      <c r="N227" s="13"/>
      <c r="O227" s="13"/>
      <c r="P227" s="13"/>
      <c r="Q227" s="13"/>
      <c r="R227" s="14"/>
    </row>
    <row r="228" spans="2:18" x14ac:dyDescent="0.25">
      <c r="B228" s="19"/>
      <c r="C228" s="11"/>
      <c r="D228" s="12"/>
      <c r="E228" s="13"/>
      <c r="F228" s="13"/>
      <c r="G228" s="13"/>
      <c r="H228" s="13"/>
      <c r="I228" s="13"/>
      <c r="J228" s="13"/>
      <c r="K228" s="13"/>
      <c r="L228" s="13"/>
      <c r="M228" s="13"/>
      <c r="N228" s="13"/>
      <c r="O228" s="13"/>
      <c r="P228" s="13"/>
      <c r="Q228" s="13"/>
      <c r="R228" s="14"/>
    </row>
    <row r="229" spans="2:18" x14ac:dyDescent="0.25">
      <c r="B229" s="19"/>
      <c r="C229" s="11"/>
      <c r="D229" s="12"/>
      <c r="E229" s="13"/>
      <c r="F229" s="13"/>
      <c r="G229" s="13"/>
      <c r="H229" s="13"/>
      <c r="I229" s="13"/>
      <c r="J229" s="13"/>
      <c r="K229" s="13"/>
      <c r="L229" s="13"/>
      <c r="M229" s="13"/>
      <c r="N229" s="13"/>
      <c r="O229" s="13"/>
      <c r="P229" s="13"/>
      <c r="Q229" s="13"/>
      <c r="R229" s="14"/>
    </row>
    <row r="230" spans="2:18" x14ac:dyDescent="0.25">
      <c r="B230" s="19"/>
      <c r="C230" s="11"/>
      <c r="D230" s="12"/>
      <c r="E230" s="13"/>
      <c r="F230" s="13"/>
      <c r="G230" s="13"/>
      <c r="H230" s="13"/>
      <c r="I230" s="13"/>
      <c r="J230" s="13"/>
      <c r="K230" s="13"/>
      <c r="L230" s="13"/>
      <c r="M230" s="13"/>
      <c r="N230" s="13"/>
      <c r="O230" s="13"/>
      <c r="P230" s="13"/>
      <c r="Q230" s="13"/>
      <c r="R230" s="14"/>
    </row>
    <row r="231" spans="2:18" x14ac:dyDescent="0.25">
      <c r="B231" s="19"/>
      <c r="C231" s="11"/>
      <c r="D231" s="12"/>
      <c r="E231" s="13"/>
      <c r="F231" s="13"/>
      <c r="G231" s="13"/>
      <c r="H231" s="13"/>
      <c r="I231" s="13"/>
      <c r="J231" s="13"/>
      <c r="K231" s="13"/>
      <c r="L231" s="13"/>
      <c r="M231" s="13"/>
      <c r="N231" s="13"/>
      <c r="O231" s="13"/>
      <c r="P231" s="13"/>
      <c r="Q231" s="13"/>
      <c r="R231" s="14"/>
    </row>
    <row r="232" spans="2:18" x14ac:dyDescent="0.25">
      <c r="B232" s="19"/>
      <c r="C232" s="11"/>
      <c r="D232" s="12"/>
      <c r="E232" s="13"/>
      <c r="F232" s="13"/>
      <c r="G232" s="13"/>
      <c r="H232" s="13"/>
      <c r="I232" s="13"/>
      <c r="J232" s="13"/>
      <c r="K232" s="13"/>
      <c r="L232" s="13"/>
      <c r="M232" s="13"/>
      <c r="N232" s="13"/>
      <c r="O232" s="13"/>
      <c r="P232" s="13"/>
      <c r="Q232" s="13"/>
      <c r="R232" s="14"/>
    </row>
    <row r="233" spans="2:18" x14ac:dyDescent="0.25">
      <c r="B233" s="19"/>
      <c r="C233" s="11"/>
      <c r="D233" s="12"/>
      <c r="E233" s="13"/>
      <c r="F233" s="13"/>
      <c r="G233" s="13"/>
      <c r="H233" s="13"/>
      <c r="I233" s="13"/>
      <c r="J233" s="13"/>
      <c r="K233" s="13"/>
      <c r="L233" s="13"/>
      <c r="M233" s="13"/>
      <c r="N233" s="13"/>
      <c r="O233" s="13"/>
      <c r="P233" s="13"/>
      <c r="Q233" s="13"/>
      <c r="R233" s="14"/>
    </row>
    <row r="234" spans="2:18" x14ac:dyDescent="0.25">
      <c r="B234" s="19"/>
      <c r="C234" s="11"/>
      <c r="D234" s="12"/>
      <c r="E234" s="13"/>
      <c r="F234" s="13"/>
      <c r="G234" s="13"/>
      <c r="H234" s="13"/>
      <c r="I234" s="13"/>
      <c r="J234" s="13"/>
      <c r="K234" s="13"/>
      <c r="L234" s="13"/>
      <c r="M234" s="13"/>
      <c r="N234" s="13"/>
      <c r="O234" s="13"/>
      <c r="P234" s="13"/>
      <c r="Q234" s="13"/>
      <c r="R234" s="14"/>
    </row>
    <row r="235" spans="2:18" x14ac:dyDescent="0.25">
      <c r="B235" s="19"/>
      <c r="C235" s="11"/>
      <c r="D235" s="12"/>
      <c r="E235" s="13"/>
      <c r="F235" s="13"/>
      <c r="G235" s="13"/>
      <c r="H235" s="13"/>
      <c r="I235" s="13"/>
      <c r="J235" s="13"/>
      <c r="K235" s="13"/>
      <c r="L235" s="13"/>
      <c r="M235" s="13"/>
      <c r="N235" s="13"/>
      <c r="O235" s="13"/>
      <c r="P235" s="13"/>
      <c r="Q235" s="13"/>
      <c r="R235" s="14"/>
    </row>
    <row r="236" spans="2:18" x14ac:dyDescent="0.25">
      <c r="B236" s="19"/>
      <c r="C236" s="11"/>
      <c r="D236" s="12"/>
      <c r="E236" s="13"/>
      <c r="F236" s="13"/>
      <c r="G236" s="13"/>
      <c r="H236" s="13"/>
      <c r="I236" s="13"/>
      <c r="J236" s="13"/>
      <c r="K236" s="314"/>
      <c r="L236" s="13"/>
      <c r="M236" s="13"/>
      <c r="N236" s="13"/>
      <c r="O236" s="13"/>
      <c r="P236" s="13"/>
      <c r="Q236" s="13"/>
      <c r="R236" s="14"/>
    </row>
    <row r="237" spans="2:18" ht="16.5" thickBot="1" x14ac:dyDescent="0.3">
      <c r="B237" s="19"/>
      <c r="C237" s="11"/>
      <c r="D237" s="12"/>
      <c r="E237" s="13"/>
      <c r="F237" s="13"/>
      <c r="G237" s="13"/>
      <c r="H237" s="13"/>
      <c r="I237" s="13"/>
      <c r="J237" s="13"/>
      <c r="K237" s="314" t="s">
        <v>490</v>
      </c>
      <c r="L237" s="13"/>
      <c r="M237" s="13"/>
      <c r="N237" s="13"/>
      <c r="O237" s="13"/>
      <c r="P237" s="13"/>
      <c r="Q237" s="13"/>
      <c r="R237" s="14"/>
    </row>
    <row r="238" spans="2:18" ht="19.5" thickBot="1" x14ac:dyDescent="0.35">
      <c r="B238" s="19"/>
      <c r="C238" s="55" t="s">
        <v>10</v>
      </c>
      <c r="D238" s="401">
        <f ca="1">YEAR(TODAY())-5</f>
        <v>2020</v>
      </c>
      <c r="E238" s="402">
        <f ca="1">D238+1</f>
        <v>2021</v>
      </c>
      <c r="F238" s="402">
        <f ca="1">E238+1</f>
        <v>2022</v>
      </c>
      <c r="G238" s="402">
        <f ca="1">F238+1</f>
        <v>2023</v>
      </c>
      <c r="H238" s="402">
        <f ca="1">G238+1</f>
        <v>2024</v>
      </c>
      <c r="I238" s="60" t="s">
        <v>24</v>
      </c>
      <c r="J238" s="61" t="s">
        <v>91</v>
      </c>
      <c r="K238" s="13" t="s">
        <v>21</v>
      </c>
      <c r="L238" s="13"/>
      <c r="M238" s="13"/>
      <c r="N238" s="13"/>
      <c r="O238" s="13"/>
      <c r="P238" s="13"/>
      <c r="Q238" s="13"/>
      <c r="R238" s="14"/>
    </row>
    <row r="239" spans="2:18" x14ac:dyDescent="0.25">
      <c r="B239" s="19"/>
      <c r="C239" s="281" t="s">
        <v>279</v>
      </c>
      <c r="D239" s="236">
        <f>IF(AND(ISNUMBER(D50),ISNUMBER(D79)),D50/D79,"SIN DATOS")</f>
        <v>0.65113514423380392</v>
      </c>
      <c r="E239" s="237"/>
      <c r="F239" s="237"/>
      <c r="G239" s="237"/>
      <c r="H239" s="237"/>
      <c r="I239" s="331" t="str">
        <f>IF(AND(ISNUMBER(D239),ISNUMBER(E239),ISNUMBER(F239),ISNUMBER(G239),ISNUMBER(H239)),TREND(D239:H239,D$42:H$42,I$42),"SIN DATOS")</f>
        <v>SIN DATOS</v>
      </c>
      <c r="J239" s="56"/>
      <c r="K239" s="42"/>
      <c r="L239" s="13"/>
      <c r="M239" s="13"/>
      <c r="N239" s="13"/>
      <c r="O239" s="13"/>
      <c r="P239" s="13"/>
      <c r="Q239" s="13"/>
      <c r="R239" s="14"/>
    </row>
    <row r="240" spans="2:18" ht="16.5" thickBot="1" x14ac:dyDescent="0.3">
      <c r="B240" s="19"/>
      <c r="C240" s="279" t="s">
        <v>25</v>
      </c>
      <c r="D240" s="238">
        <f>Sector!B94/Sector!B126</f>
        <v>0.7560244715886586</v>
      </c>
      <c r="E240" s="239"/>
      <c r="F240" s="239"/>
      <c r="G240" s="239"/>
      <c r="H240" s="239"/>
      <c r="I240" s="331" t="str">
        <f>IF(AND(ISNUMBER(D240),ISNUMBER(E240),ISNUMBER(F240),ISNUMBER(G240),ISNUMBER(H240)),TREND(D240:H240,D$42:H$42,I$42),"SIN DATOS")</f>
        <v>SIN DATOS</v>
      </c>
      <c r="J240" s="52"/>
      <c r="K240" s="42"/>
      <c r="L240" s="13"/>
      <c r="M240" s="13"/>
      <c r="N240" s="13"/>
      <c r="O240" s="13"/>
      <c r="P240" s="13"/>
      <c r="Q240" s="13"/>
      <c r="R240" s="14"/>
    </row>
    <row r="241" spans="2:18" thickBot="1" x14ac:dyDescent="0.3">
      <c r="B241" s="19"/>
      <c r="C241" s="280" t="s">
        <v>278</v>
      </c>
      <c r="D241" s="328" t="str">
        <f t="shared" ref="D241:I241" si="9">IF(D239&gt;=D240,IF(D239=D240,"═","▲"),"▼")</f>
        <v>▼</v>
      </c>
      <c r="E241" s="329" t="str">
        <f t="shared" si="9"/>
        <v>═</v>
      </c>
      <c r="F241" s="329" t="str">
        <f t="shared" si="9"/>
        <v>═</v>
      </c>
      <c r="G241" s="329" t="str">
        <f t="shared" si="9"/>
        <v>═</v>
      </c>
      <c r="H241" s="329" t="str">
        <f t="shared" si="9"/>
        <v>═</v>
      </c>
      <c r="I241" s="330" t="str">
        <f t="shared" si="9"/>
        <v>═</v>
      </c>
      <c r="J241" s="13"/>
      <c r="K241" s="42"/>
      <c r="L241" s="13"/>
      <c r="M241" s="13"/>
      <c r="N241" s="13"/>
      <c r="O241" s="13"/>
      <c r="P241" s="13"/>
      <c r="Q241" s="13"/>
      <c r="R241" s="14"/>
    </row>
    <row r="242" spans="2:18" x14ac:dyDescent="0.25">
      <c r="B242" s="19"/>
      <c r="C242" s="11"/>
      <c r="D242" s="12"/>
      <c r="E242" s="13"/>
      <c r="F242" s="13"/>
      <c r="G242" s="13"/>
      <c r="H242" s="13"/>
      <c r="I242" s="13"/>
      <c r="J242" s="13"/>
      <c r="K242" s="13"/>
      <c r="L242" s="13"/>
      <c r="M242" s="13"/>
      <c r="N242" s="13"/>
      <c r="O242" s="13"/>
      <c r="P242" s="13"/>
      <c r="Q242" s="13"/>
      <c r="R242" s="14"/>
    </row>
    <row r="243" spans="2:18" x14ac:dyDescent="0.25">
      <c r="B243" s="19"/>
      <c r="C243" s="11"/>
      <c r="D243" s="12"/>
      <c r="E243" s="13"/>
      <c r="F243" s="13"/>
      <c r="G243" s="13"/>
      <c r="H243" s="13"/>
      <c r="I243" s="13"/>
      <c r="J243" s="13"/>
      <c r="K243" s="13"/>
      <c r="L243" s="13"/>
      <c r="M243" s="13"/>
      <c r="N243" s="13"/>
      <c r="O243" s="13"/>
      <c r="P243" s="13"/>
      <c r="Q243" s="13"/>
      <c r="R243" s="14"/>
    </row>
    <row r="244" spans="2:18" x14ac:dyDescent="0.25">
      <c r="B244" s="19"/>
      <c r="C244" s="11"/>
      <c r="D244" s="12"/>
      <c r="E244" s="13"/>
      <c r="F244" s="13"/>
      <c r="G244" s="13"/>
      <c r="H244" s="13"/>
      <c r="I244" s="13"/>
      <c r="J244" s="13"/>
      <c r="K244" s="13"/>
      <c r="L244" s="13"/>
      <c r="M244" s="13"/>
      <c r="N244" s="13"/>
      <c r="O244" s="13"/>
      <c r="P244" s="13"/>
      <c r="Q244" s="13"/>
      <c r="R244" s="14"/>
    </row>
    <row r="245" spans="2:18" x14ac:dyDescent="0.25">
      <c r="B245" s="19"/>
      <c r="C245" s="11"/>
      <c r="D245" s="12"/>
      <c r="E245" s="13"/>
      <c r="F245" s="13"/>
      <c r="G245" s="13"/>
      <c r="H245" s="13"/>
      <c r="I245" s="13"/>
      <c r="J245" s="13"/>
      <c r="K245" s="13"/>
      <c r="L245" s="13"/>
      <c r="M245" s="13"/>
      <c r="N245" s="13"/>
      <c r="O245" s="13"/>
      <c r="P245" s="13"/>
      <c r="Q245" s="13"/>
      <c r="R245" s="14"/>
    </row>
    <row r="246" spans="2:18" x14ac:dyDescent="0.25">
      <c r="B246" s="19"/>
      <c r="C246" s="11"/>
      <c r="D246" s="12"/>
      <c r="E246" s="13"/>
      <c r="F246" s="13"/>
      <c r="G246" s="13"/>
      <c r="H246" s="13"/>
      <c r="I246" s="13"/>
      <c r="J246" s="13"/>
      <c r="K246" s="13"/>
      <c r="L246" s="13"/>
      <c r="M246" s="13"/>
      <c r="N246" s="13"/>
      <c r="O246" s="13"/>
      <c r="P246" s="13"/>
      <c r="Q246" s="13"/>
      <c r="R246" s="14"/>
    </row>
    <row r="247" spans="2:18" x14ac:dyDescent="0.25">
      <c r="B247" s="19"/>
      <c r="C247" s="11"/>
      <c r="D247" s="12"/>
      <c r="E247" s="13"/>
      <c r="F247" s="13"/>
      <c r="G247" s="13"/>
      <c r="H247" s="13"/>
      <c r="I247" s="13"/>
      <c r="J247" s="13"/>
      <c r="K247" s="13"/>
      <c r="L247" s="13"/>
      <c r="M247" s="13"/>
      <c r="N247" s="13"/>
      <c r="O247" s="13"/>
      <c r="P247" s="13"/>
      <c r="Q247" s="13"/>
      <c r="R247" s="14"/>
    </row>
    <row r="248" spans="2:18" x14ac:dyDescent="0.25">
      <c r="B248" s="19"/>
      <c r="C248" s="11"/>
      <c r="D248" s="12"/>
      <c r="E248" s="13"/>
      <c r="F248" s="13"/>
      <c r="G248" s="13"/>
      <c r="H248" s="13"/>
      <c r="I248" s="13"/>
      <c r="J248" s="13"/>
      <c r="K248" s="13"/>
      <c r="L248" s="13"/>
      <c r="M248" s="13"/>
      <c r="N248" s="13"/>
      <c r="O248" s="13"/>
      <c r="P248" s="13"/>
      <c r="Q248" s="13"/>
      <c r="R248" s="14"/>
    </row>
    <row r="249" spans="2:18" x14ac:dyDescent="0.25">
      <c r="B249" s="19"/>
      <c r="C249" s="11"/>
      <c r="D249" s="12"/>
      <c r="E249" s="13"/>
      <c r="F249" s="13"/>
      <c r="G249" s="13"/>
      <c r="H249" s="13"/>
      <c r="I249" s="13"/>
      <c r="J249" s="13"/>
      <c r="K249" s="13"/>
      <c r="L249" s="13"/>
      <c r="M249" s="13"/>
      <c r="N249" s="13"/>
      <c r="O249" s="13"/>
      <c r="P249" s="13"/>
      <c r="Q249" s="13"/>
      <c r="R249" s="14"/>
    </row>
    <row r="250" spans="2:18" x14ac:dyDescent="0.25">
      <c r="B250" s="19"/>
      <c r="C250" s="11"/>
      <c r="D250" s="12"/>
      <c r="E250" s="13"/>
      <c r="F250" s="13"/>
      <c r="G250" s="13"/>
      <c r="H250" s="13"/>
      <c r="I250" s="13"/>
      <c r="J250" s="13"/>
      <c r="K250" s="13"/>
      <c r="L250" s="13"/>
      <c r="M250" s="13"/>
      <c r="N250" s="13"/>
      <c r="O250" s="13"/>
      <c r="P250" s="13"/>
      <c r="Q250" s="13"/>
      <c r="R250" s="14"/>
    </row>
    <row r="251" spans="2:18" x14ac:dyDescent="0.25">
      <c r="B251" s="19"/>
      <c r="C251" s="11"/>
      <c r="D251" s="12"/>
      <c r="E251" s="13"/>
      <c r="F251" s="13"/>
      <c r="G251" s="13"/>
      <c r="H251" s="13"/>
      <c r="I251" s="13"/>
      <c r="J251" s="13"/>
      <c r="K251" s="13"/>
      <c r="L251" s="13"/>
      <c r="M251" s="13"/>
      <c r="N251" s="13"/>
      <c r="O251" s="13"/>
      <c r="P251" s="13"/>
      <c r="Q251" s="13"/>
      <c r="R251" s="14"/>
    </row>
    <row r="252" spans="2:18" x14ac:dyDescent="0.25">
      <c r="B252" s="19"/>
      <c r="C252" s="11"/>
      <c r="D252" s="12"/>
      <c r="E252" s="13"/>
      <c r="F252" s="13"/>
      <c r="G252" s="13"/>
      <c r="H252" s="13"/>
      <c r="I252" s="13"/>
      <c r="J252" s="13"/>
      <c r="K252" s="13"/>
      <c r="L252" s="13"/>
      <c r="M252" s="13"/>
      <c r="N252" s="13"/>
      <c r="O252" s="13"/>
      <c r="P252" s="13"/>
      <c r="Q252" s="13"/>
      <c r="R252" s="14"/>
    </row>
    <row r="253" spans="2:18" x14ac:dyDescent="0.25">
      <c r="B253" s="19"/>
      <c r="C253" s="11"/>
      <c r="D253" s="12"/>
      <c r="E253" s="13"/>
      <c r="F253" s="13"/>
      <c r="G253" s="13"/>
      <c r="H253" s="13"/>
      <c r="I253" s="13"/>
      <c r="J253" s="13"/>
      <c r="K253" s="13"/>
      <c r="L253" s="13"/>
      <c r="M253" s="13"/>
      <c r="N253" s="13"/>
      <c r="O253" s="13"/>
      <c r="P253" s="13"/>
      <c r="Q253" s="13"/>
      <c r="R253" s="14"/>
    </row>
    <row r="254" spans="2:18" x14ac:dyDescent="0.25">
      <c r="B254" s="19"/>
      <c r="C254" s="11"/>
      <c r="D254" s="12"/>
      <c r="E254" s="13"/>
      <c r="F254" s="13"/>
      <c r="G254" s="13"/>
      <c r="H254" s="13"/>
      <c r="I254" s="13"/>
      <c r="J254" s="13"/>
      <c r="K254" s="13"/>
      <c r="L254" s="13"/>
      <c r="M254" s="13"/>
      <c r="N254" s="13"/>
      <c r="O254" s="13"/>
      <c r="P254" s="13"/>
      <c r="Q254" s="13"/>
      <c r="R254" s="14"/>
    </row>
    <row r="255" spans="2:18" s="35" customFormat="1" ht="16.5" thickBot="1" x14ac:dyDescent="0.3">
      <c r="B255" s="36"/>
      <c r="C255" s="39"/>
      <c r="D255" s="37"/>
      <c r="E255" s="37"/>
      <c r="F255" s="37"/>
      <c r="G255" s="41"/>
      <c r="H255" s="37"/>
      <c r="I255" s="37"/>
      <c r="J255" s="37"/>
      <c r="K255" s="37"/>
      <c r="L255" s="37"/>
      <c r="M255" s="37"/>
      <c r="N255" s="37"/>
      <c r="O255" s="37"/>
      <c r="P255" s="37"/>
      <c r="Q255" s="37"/>
      <c r="R255" s="38"/>
    </row>
    <row r="256" spans="2:18" ht="16.5" thickBot="1" x14ac:dyDescent="0.3"/>
    <row r="257" spans="2:18" ht="21.75" thickBot="1" x14ac:dyDescent="0.4">
      <c r="B257" s="50" t="s">
        <v>281</v>
      </c>
      <c r="C257" s="8"/>
      <c r="D257" s="22"/>
      <c r="E257" s="9"/>
      <c r="F257" s="9"/>
      <c r="G257" s="9"/>
      <c r="H257" s="9"/>
      <c r="I257" s="9"/>
      <c r="J257" s="9"/>
      <c r="K257" s="9"/>
      <c r="L257" s="9"/>
      <c r="M257" s="9"/>
      <c r="N257" s="9"/>
      <c r="O257" s="9"/>
      <c r="P257" s="9"/>
      <c r="Q257" s="9"/>
      <c r="R257" s="10"/>
    </row>
    <row r="258" spans="2:18" x14ac:dyDescent="0.25">
      <c r="B258" s="19"/>
      <c r="C258" s="11"/>
      <c r="D258" s="12"/>
      <c r="E258" s="13"/>
      <c r="F258" s="13"/>
      <c r="G258" s="13"/>
      <c r="H258" s="13"/>
      <c r="I258" s="13"/>
      <c r="J258" s="13"/>
      <c r="K258" s="13"/>
      <c r="L258" s="13"/>
      <c r="M258" s="13"/>
      <c r="N258" s="13"/>
      <c r="O258" s="13"/>
      <c r="P258" s="13"/>
      <c r="Q258" s="13"/>
      <c r="R258" s="14"/>
    </row>
    <row r="259" spans="2:18" x14ac:dyDescent="0.25">
      <c r="B259" s="19"/>
      <c r="C259" s="11"/>
      <c r="D259" s="12"/>
      <c r="E259" s="13"/>
      <c r="F259" s="13"/>
      <c r="G259" s="13"/>
      <c r="H259" s="13"/>
      <c r="I259" s="13"/>
      <c r="J259" s="13"/>
      <c r="K259" s="13"/>
      <c r="L259" s="13"/>
      <c r="M259" s="13"/>
      <c r="N259" s="13"/>
      <c r="O259" s="13"/>
      <c r="P259" s="13"/>
      <c r="Q259" s="13"/>
      <c r="R259" s="14"/>
    </row>
    <row r="260" spans="2:18" x14ac:dyDescent="0.25">
      <c r="B260" s="19"/>
      <c r="C260" s="11"/>
      <c r="D260" s="12"/>
      <c r="E260" s="13"/>
      <c r="F260" s="13"/>
      <c r="G260" s="13"/>
      <c r="H260" s="13"/>
      <c r="I260" s="13"/>
      <c r="J260" s="13"/>
      <c r="K260" s="13"/>
      <c r="L260" s="13"/>
      <c r="M260" s="13"/>
      <c r="N260" s="13"/>
      <c r="O260" s="13"/>
      <c r="P260" s="13"/>
      <c r="Q260" s="13"/>
      <c r="R260" s="14"/>
    </row>
    <row r="261" spans="2:18" x14ac:dyDescent="0.25">
      <c r="B261" s="19"/>
      <c r="C261" s="11"/>
      <c r="D261" s="12"/>
      <c r="E261" s="13"/>
      <c r="F261" s="13"/>
      <c r="G261" s="13"/>
      <c r="H261" s="13"/>
      <c r="I261" s="13"/>
      <c r="J261" s="13"/>
      <c r="K261" s="13"/>
      <c r="L261" s="13"/>
      <c r="M261" s="13"/>
      <c r="N261" s="13"/>
      <c r="O261" s="13"/>
      <c r="P261" s="13"/>
      <c r="Q261" s="13"/>
      <c r="R261" s="14"/>
    </row>
    <row r="262" spans="2:18" x14ac:dyDescent="0.25">
      <c r="B262" s="19"/>
      <c r="C262" s="11"/>
      <c r="D262" s="12"/>
      <c r="E262" s="13"/>
      <c r="F262" s="13"/>
      <c r="G262" s="13"/>
      <c r="H262" s="13"/>
      <c r="I262" s="13"/>
      <c r="J262" s="13"/>
      <c r="K262" s="13"/>
      <c r="L262" s="13"/>
      <c r="M262" s="13"/>
      <c r="N262" s="13"/>
      <c r="O262" s="13"/>
      <c r="P262" s="13"/>
      <c r="Q262" s="13"/>
      <c r="R262" s="14"/>
    </row>
    <row r="263" spans="2:18" x14ac:dyDescent="0.25">
      <c r="B263" s="19"/>
      <c r="C263" s="11"/>
      <c r="D263" s="12"/>
      <c r="E263" s="13"/>
      <c r="F263" s="13"/>
      <c r="G263" s="13"/>
      <c r="H263" s="13"/>
      <c r="I263" s="13"/>
      <c r="J263" s="13"/>
      <c r="K263" s="13"/>
      <c r="L263" s="13"/>
      <c r="M263" s="13"/>
      <c r="N263" s="13"/>
      <c r="O263" s="13"/>
      <c r="P263" s="13"/>
      <c r="Q263" s="13"/>
      <c r="R263" s="14"/>
    </row>
    <row r="264" spans="2:18" x14ac:dyDescent="0.25">
      <c r="B264" s="19"/>
      <c r="C264" s="11"/>
      <c r="D264" s="12"/>
      <c r="E264" s="13"/>
      <c r="F264" s="13"/>
      <c r="G264" s="13"/>
      <c r="H264" s="13"/>
      <c r="I264" s="13"/>
      <c r="J264" s="13"/>
      <c r="K264" s="13"/>
      <c r="L264" s="13"/>
      <c r="M264" s="13"/>
      <c r="N264" s="13"/>
      <c r="O264" s="13"/>
      <c r="P264" s="13"/>
      <c r="Q264" s="13"/>
      <c r="R264" s="14"/>
    </row>
    <row r="265" spans="2:18" x14ac:dyDescent="0.25">
      <c r="B265" s="19"/>
      <c r="C265" s="11"/>
      <c r="D265" s="12"/>
      <c r="E265" s="13"/>
      <c r="F265" s="13"/>
      <c r="G265" s="13"/>
      <c r="H265" s="13"/>
      <c r="I265" s="13"/>
      <c r="J265" s="13"/>
      <c r="K265" s="13"/>
      <c r="L265" s="13"/>
      <c r="M265" s="13"/>
      <c r="N265" s="13"/>
      <c r="O265" s="13"/>
      <c r="P265" s="13"/>
      <c r="Q265" s="13"/>
      <c r="R265" s="14"/>
    </row>
    <row r="266" spans="2:18" ht="16.5" thickBot="1" x14ac:dyDescent="0.3">
      <c r="B266" s="19"/>
      <c r="C266" s="11"/>
      <c r="D266" s="12"/>
      <c r="E266" s="13"/>
      <c r="F266" s="13"/>
      <c r="G266" s="13"/>
      <c r="H266" s="13"/>
      <c r="I266" s="13"/>
      <c r="J266" s="13"/>
      <c r="K266" s="314" t="s">
        <v>491</v>
      </c>
      <c r="L266" s="13"/>
      <c r="M266" s="13"/>
      <c r="N266" s="13"/>
      <c r="O266" s="13"/>
      <c r="P266" s="13"/>
      <c r="Q266" s="13"/>
      <c r="R266" s="14"/>
    </row>
    <row r="267" spans="2:18" ht="19.5" thickBot="1" x14ac:dyDescent="0.35">
      <c r="B267" s="19"/>
      <c r="C267" s="55" t="s">
        <v>0</v>
      </c>
      <c r="D267" s="401">
        <f ca="1">YEAR(TODAY())-5</f>
        <v>2020</v>
      </c>
      <c r="E267" s="402">
        <f ca="1">D267+1</f>
        <v>2021</v>
      </c>
      <c r="F267" s="402">
        <f ca="1">E267+1</f>
        <v>2022</v>
      </c>
      <c r="G267" s="402">
        <f ca="1">F267+1</f>
        <v>2023</v>
      </c>
      <c r="H267" s="402">
        <f ca="1">G267+1</f>
        <v>2024</v>
      </c>
      <c r="I267" s="60" t="s">
        <v>24</v>
      </c>
      <c r="J267" s="61" t="s">
        <v>91</v>
      </c>
      <c r="K267" s="13" t="s">
        <v>20</v>
      </c>
      <c r="L267" s="13"/>
      <c r="M267" s="13"/>
      <c r="N267" s="13"/>
      <c r="O267" s="13"/>
      <c r="P267" s="13"/>
      <c r="Q267" s="13"/>
      <c r="R267" s="14"/>
    </row>
    <row r="268" spans="2:18" x14ac:dyDescent="0.25">
      <c r="B268" s="19"/>
      <c r="C268" s="281" t="s">
        <v>279</v>
      </c>
      <c r="D268" s="236">
        <f>IF(AND(ISNUMBER(D79),ISNUMBER(D73),ISNUMBER(D60)),(D79+D73)/D60,"SIN DATOS")</f>
        <v>13.997054925636872</v>
      </c>
      <c r="E268" s="237"/>
      <c r="F268" s="237"/>
      <c r="G268" s="237"/>
      <c r="H268" s="237"/>
      <c r="I268" s="331" t="str">
        <f>IF(AND(ISNUMBER(D268),ISNUMBER(E268),ISNUMBER(F268),ISNUMBER(G268),ISNUMBER(H268)),TREND(D268:H268,D$42:H$42,I$42),"SIN DATOS")</f>
        <v>SIN DATOS</v>
      </c>
      <c r="J268" s="56"/>
      <c r="K268" s="42"/>
      <c r="L268" s="13"/>
      <c r="M268" s="13"/>
      <c r="N268" s="13"/>
      <c r="O268" s="13"/>
      <c r="P268" s="13"/>
      <c r="Q268" s="13"/>
      <c r="R268" s="14"/>
    </row>
    <row r="269" spans="2:18" ht="16.5" thickBot="1" x14ac:dyDescent="0.3">
      <c r="B269" s="19"/>
      <c r="C269" s="279" t="s">
        <v>25</v>
      </c>
      <c r="D269" s="238">
        <f>(Sector!B126+Sector!B118)/Sector!B108</f>
        <v>1.545536603657746</v>
      </c>
      <c r="E269" s="239"/>
      <c r="F269" s="239"/>
      <c r="G269" s="239"/>
      <c r="H269" s="239"/>
      <c r="I269" s="331" t="str">
        <f>IF(AND(ISNUMBER(D269),ISNUMBER(E269),ISNUMBER(F269),ISNUMBER(G269),ISNUMBER(H269)),TREND(D269:H269,D$42:H$42,I$42),"SIN DATOS")</f>
        <v>SIN DATOS</v>
      </c>
      <c r="J269" s="52"/>
      <c r="K269" s="42"/>
      <c r="L269" s="13"/>
      <c r="M269" s="13"/>
      <c r="N269" s="13"/>
      <c r="O269" s="13"/>
      <c r="P269" s="13"/>
      <c r="Q269" s="13"/>
      <c r="R269" s="14"/>
    </row>
    <row r="270" spans="2:18" thickBot="1" x14ac:dyDescent="0.3">
      <c r="B270" s="19"/>
      <c r="C270" s="280" t="s">
        <v>278</v>
      </c>
      <c r="D270" s="328" t="str">
        <f t="shared" ref="D270:I270" si="10">IF(D268&lt;=D269,IF(D268=D269,"═","▲"),"▼")</f>
        <v>▼</v>
      </c>
      <c r="E270" s="329" t="str">
        <f t="shared" si="10"/>
        <v>═</v>
      </c>
      <c r="F270" s="329" t="str">
        <f t="shared" si="10"/>
        <v>═</v>
      </c>
      <c r="G270" s="329" t="str">
        <f t="shared" si="10"/>
        <v>═</v>
      </c>
      <c r="H270" s="329" t="str">
        <f t="shared" si="10"/>
        <v>═</v>
      </c>
      <c r="I270" s="330" t="str">
        <f t="shared" si="10"/>
        <v>═</v>
      </c>
      <c r="J270" s="13"/>
      <c r="K270" s="42"/>
      <c r="L270" s="13"/>
      <c r="M270" s="13"/>
      <c r="N270" s="13"/>
      <c r="O270" s="13"/>
      <c r="P270" s="13"/>
      <c r="Q270" s="13"/>
      <c r="R270" s="14"/>
    </row>
    <row r="271" spans="2:18" ht="15" x14ac:dyDescent="0.25">
      <c r="B271" s="19"/>
      <c r="C271" s="13"/>
      <c r="D271" s="42"/>
      <c r="E271" s="42"/>
      <c r="F271" s="42"/>
      <c r="G271" s="42"/>
      <c r="H271" s="42"/>
      <c r="I271" s="42"/>
      <c r="J271" s="13"/>
      <c r="K271" s="42"/>
      <c r="L271" s="13"/>
      <c r="M271" s="13"/>
      <c r="N271" s="13"/>
      <c r="O271" s="13"/>
      <c r="P271" s="13"/>
      <c r="Q271" s="13"/>
      <c r="R271" s="14"/>
    </row>
    <row r="272" spans="2:18" ht="15" x14ac:dyDescent="0.25">
      <c r="B272" s="19"/>
      <c r="C272" s="13"/>
      <c r="D272" s="42"/>
      <c r="E272" s="42"/>
      <c r="F272" s="42"/>
      <c r="G272" s="42"/>
      <c r="H272" s="42"/>
      <c r="I272" s="42"/>
      <c r="J272" s="13"/>
      <c r="K272" s="42"/>
      <c r="L272" s="13"/>
      <c r="M272" s="13"/>
      <c r="N272" s="13"/>
      <c r="O272" s="13"/>
      <c r="P272" s="13"/>
      <c r="Q272" s="13"/>
      <c r="R272" s="14"/>
    </row>
    <row r="273" spans="2:18" ht="15" x14ac:dyDescent="0.25">
      <c r="B273" s="19"/>
      <c r="C273" s="13"/>
      <c r="D273" s="42"/>
      <c r="E273" s="42"/>
      <c r="F273" s="42"/>
      <c r="G273" s="42"/>
      <c r="H273" s="42"/>
      <c r="I273" s="42"/>
      <c r="J273" s="13"/>
      <c r="K273" s="42"/>
      <c r="L273" s="13"/>
      <c r="M273" s="13"/>
      <c r="N273" s="13"/>
      <c r="O273" s="13"/>
      <c r="P273" s="13"/>
      <c r="Q273" s="13"/>
      <c r="R273" s="14"/>
    </row>
    <row r="274" spans="2:18" ht="15" x14ac:dyDescent="0.25">
      <c r="B274" s="19"/>
      <c r="C274" s="13"/>
      <c r="D274" s="42"/>
      <c r="E274" s="42"/>
      <c r="F274" s="42"/>
      <c r="G274" s="42"/>
      <c r="H274" s="42"/>
      <c r="I274" s="42"/>
      <c r="J274" s="13"/>
      <c r="K274" s="42"/>
      <c r="L274" s="13"/>
      <c r="M274" s="13"/>
      <c r="N274" s="13"/>
      <c r="O274" s="13"/>
      <c r="P274" s="13"/>
      <c r="Q274" s="13"/>
      <c r="R274" s="14"/>
    </row>
    <row r="275" spans="2:18" ht="15" x14ac:dyDescent="0.25">
      <c r="B275" s="19"/>
      <c r="C275" s="13"/>
      <c r="D275" s="42"/>
      <c r="E275" s="42"/>
      <c r="F275" s="42"/>
      <c r="G275" s="42"/>
      <c r="H275" s="42"/>
      <c r="I275" s="42"/>
      <c r="J275" s="13"/>
      <c r="K275" s="42"/>
      <c r="L275" s="13"/>
      <c r="M275" s="13"/>
      <c r="N275" s="13"/>
      <c r="O275" s="13"/>
      <c r="P275" s="13"/>
      <c r="Q275" s="13"/>
      <c r="R275" s="14"/>
    </row>
    <row r="276" spans="2:18" ht="15" x14ac:dyDescent="0.25">
      <c r="B276" s="19"/>
      <c r="C276" s="13"/>
      <c r="D276" s="42"/>
      <c r="E276" s="42"/>
      <c r="F276" s="42"/>
      <c r="G276" s="42"/>
      <c r="H276" s="42"/>
      <c r="I276" s="42"/>
      <c r="J276" s="13"/>
      <c r="K276" s="42"/>
      <c r="L276" s="13"/>
      <c r="M276" s="13"/>
      <c r="N276" s="13"/>
      <c r="O276" s="13"/>
      <c r="P276" s="13"/>
      <c r="Q276" s="13"/>
      <c r="R276" s="14"/>
    </row>
    <row r="277" spans="2:18" ht="15" x14ac:dyDescent="0.25">
      <c r="B277" s="19"/>
      <c r="C277" s="13"/>
      <c r="D277" s="42"/>
      <c r="E277" s="42"/>
      <c r="F277" s="42"/>
      <c r="G277" s="42"/>
      <c r="H277" s="42"/>
      <c r="I277" s="42"/>
      <c r="J277" s="13"/>
      <c r="K277" s="42"/>
      <c r="L277" s="13"/>
      <c r="M277" s="13"/>
      <c r="N277" s="13"/>
      <c r="O277" s="13"/>
      <c r="P277" s="13"/>
      <c r="Q277" s="13"/>
      <c r="R277" s="14"/>
    </row>
    <row r="278" spans="2:18" ht="15" x14ac:dyDescent="0.25">
      <c r="B278" s="19"/>
      <c r="C278" s="13"/>
      <c r="D278" s="42"/>
      <c r="E278" s="42"/>
      <c r="F278" s="42"/>
      <c r="G278" s="42"/>
      <c r="H278" s="42"/>
      <c r="I278" s="42"/>
      <c r="J278" s="13"/>
      <c r="K278" s="42"/>
      <c r="L278" s="13"/>
      <c r="M278" s="13"/>
      <c r="N278" s="13"/>
      <c r="O278" s="13"/>
      <c r="P278" s="13"/>
      <c r="Q278" s="13"/>
      <c r="R278" s="14"/>
    </row>
    <row r="279" spans="2:18" ht="15" x14ac:dyDescent="0.25">
      <c r="B279" s="19"/>
      <c r="C279" s="13"/>
      <c r="D279" s="42"/>
      <c r="E279" s="42"/>
      <c r="F279" s="42"/>
      <c r="G279" s="42"/>
      <c r="H279" s="42"/>
      <c r="I279" s="42"/>
      <c r="J279" s="13"/>
      <c r="K279" s="42"/>
      <c r="L279" s="13"/>
      <c r="M279" s="13"/>
      <c r="N279" s="13"/>
      <c r="O279" s="13"/>
      <c r="P279" s="13"/>
      <c r="Q279" s="13"/>
      <c r="R279" s="14"/>
    </row>
    <row r="280" spans="2:18" ht="15" x14ac:dyDescent="0.25">
      <c r="B280" s="19"/>
      <c r="C280" s="13"/>
      <c r="D280" s="42"/>
      <c r="E280" s="42"/>
      <c r="F280" s="42"/>
      <c r="G280" s="42"/>
      <c r="H280" s="42"/>
      <c r="I280" s="42"/>
      <c r="J280" s="13"/>
      <c r="K280" s="42"/>
      <c r="L280" s="13"/>
      <c r="M280" s="13"/>
      <c r="N280" s="13"/>
      <c r="O280" s="13"/>
      <c r="P280" s="13"/>
      <c r="Q280" s="13"/>
      <c r="R280" s="14"/>
    </row>
    <row r="281" spans="2:18" ht="15" x14ac:dyDescent="0.25">
      <c r="B281" s="19"/>
      <c r="C281" s="13"/>
      <c r="D281" s="42"/>
      <c r="E281" s="42"/>
      <c r="F281" s="42"/>
      <c r="G281" s="42"/>
      <c r="H281" s="42"/>
      <c r="I281" s="42"/>
      <c r="J281" s="13"/>
      <c r="K281" s="42"/>
      <c r="L281" s="13"/>
      <c r="M281" s="13"/>
      <c r="N281" s="13"/>
      <c r="O281" s="13"/>
      <c r="P281" s="13"/>
      <c r="Q281" s="13"/>
      <c r="R281" s="14"/>
    </row>
    <row r="282" spans="2:18" ht="15" x14ac:dyDescent="0.25">
      <c r="B282" s="19"/>
      <c r="C282" s="13"/>
      <c r="D282" s="42"/>
      <c r="E282" s="42"/>
      <c r="F282" s="42"/>
      <c r="G282" s="42"/>
      <c r="H282" s="42"/>
      <c r="I282" s="42"/>
      <c r="J282" s="13"/>
      <c r="K282" s="42"/>
      <c r="L282" s="13"/>
      <c r="M282" s="13"/>
      <c r="N282" s="13"/>
      <c r="O282" s="13"/>
      <c r="P282" s="13"/>
      <c r="Q282" s="13"/>
      <c r="R282" s="14"/>
    </row>
    <row r="283" spans="2:18" ht="15" x14ac:dyDescent="0.25">
      <c r="B283" s="19"/>
      <c r="C283" s="13"/>
      <c r="D283" s="42"/>
      <c r="E283" s="42"/>
      <c r="F283" s="42"/>
      <c r="G283" s="42"/>
      <c r="H283" s="42"/>
      <c r="I283" s="42"/>
      <c r="J283" s="13"/>
      <c r="K283" s="42"/>
      <c r="L283" s="13"/>
      <c r="M283" s="13"/>
      <c r="N283" s="13"/>
      <c r="O283" s="13"/>
      <c r="P283" s="13"/>
      <c r="Q283" s="13"/>
      <c r="R283" s="14"/>
    </row>
    <row r="284" spans="2:18" ht="15" x14ac:dyDescent="0.25">
      <c r="B284" s="19"/>
      <c r="C284" s="13"/>
      <c r="D284" s="42"/>
      <c r="E284" s="42"/>
      <c r="F284" s="42"/>
      <c r="G284" s="42"/>
      <c r="H284" s="42"/>
      <c r="I284" s="42"/>
      <c r="J284" s="13"/>
      <c r="K284" s="42"/>
      <c r="L284" s="13"/>
      <c r="M284" s="13"/>
      <c r="N284" s="13"/>
      <c r="O284" s="13"/>
      <c r="P284" s="13"/>
      <c r="Q284" s="13"/>
      <c r="R284" s="14"/>
    </row>
    <row r="285" spans="2:18" ht="15" x14ac:dyDescent="0.25">
      <c r="B285" s="19"/>
      <c r="C285" s="13"/>
      <c r="D285" s="42"/>
      <c r="E285" s="42"/>
      <c r="F285" s="42"/>
      <c r="G285" s="42"/>
      <c r="H285" s="42"/>
      <c r="I285" s="42"/>
      <c r="J285" s="13"/>
      <c r="K285" s="42"/>
      <c r="L285" s="13"/>
      <c r="M285" s="13"/>
      <c r="N285" s="13"/>
      <c r="O285" s="13"/>
      <c r="P285" s="13"/>
      <c r="Q285" s="13"/>
      <c r="R285" s="14"/>
    </row>
    <row r="286" spans="2:18" ht="15" x14ac:dyDescent="0.25">
      <c r="B286" s="19"/>
      <c r="C286" s="13"/>
      <c r="D286" s="42"/>
      <c r="E286" s="42"/>
      <c r="F286" s="42"/>
      <c r="G286" s="42"/>
      <c r="H286" s="42"/>
      <c r="I286" s="42"/>
      <c r="J286" s="13"/>
      <c r="K286" s="42"/>
      <c r="L286" s="13"/>
      <c r="M286" s="13"/>
      <c r="N286" s="13"/>
      <c r="O286" s="13"/>
      <c r="P286" s="13"/>
      <c r="Q286" s="13"/>
      <c r="R286" s="14"/>
    </row>
    <row r="287" spans="2:18" ht="15" x14ac:dyDescent="0.25">
      <c r="B287" s="19"/>
      <c r="C287" s="13"/>
      <c r="D287" s="42"/>
      <c r="E287" s="42"/>
      <c r="F287" s="42"/>
      <c r="G287" s="42"/>
      <c r="H287" s="42"/>
      <c r="I287" s="42"/>
      <c r="J287" s="13"/>
      <c r="K287" s="42"/>
      <c r="L287" s="13"/>
      <c r="M287" s="13"/>
      <c r="N287" s="13"/>
      <c r="O287" s="13"/>
      <c r="P287" s="13"/>
      <c r="Q287" s="13"/>
      <c r="R287" s="14"/>
    </row>
    <row r="288" spans="2:18" ht="15" x14ac:dyDescent="0.25">
      <c r="B288" s="19"/>
      <c r="C288" s="13"/>
      <c r="D288" s="42"/>
      <c r="E288" s="42"/>
      <c r="F288" s="42"/>
      <c r="G288" s="42"/>
      <c r="H288" s="42"/>
      <c r="I288" s="42"/>
      <c r="J288" s="13"/>
      <c r="K288" s="42"/>
      <c r="L288" s="13"/>
      <c r="M288" s="13"/>
      <c r="N288" s="13"/>
      <c r="O288" s="13"/>
      <c r="P288" s="13"/>
      <c r="Q288" s="13"/>
      <c r="R288" s="14"/>
    </row>
    <row r="289" spans="2:18" ht="16.5" thickBot="1" x14ac:dyDescent="0.3">
      <c r="B289" s="19"/>
      <c r="C289" s="11"/>
      <c r="D289" s="12"/>
      <c r="E289" s="13"/>
      <c r="F289" s="13"/>
      <c r="G289" s="13"/>
      <c r="H289" s="13"/>
      <c r="I289" s="13"/>
      <c r="J289" s="13"/>
      <c r="K289" s="314" t="s">
        <v>492</v>
      </c>
      <c r="L289" s="13"/>
      <c r="M289" s="13"/>
      <c r="N289" s="13"/>
      <c r="O289" s="13"/>
      <c r="P289" s="13"/>
      <c r="Q289" s="13"/>
      <c r="R289" s="14"/>
    </row>
    <row r="290" spans="2:18" ht="19.5" thickBot="1" x14ac:dyDescent="0.35">
      <c r="B290" s="19"/>
      <c r="C290" s="55" t="s">
        <v>1</v>
      </c>
      <c r="D290" s="401">
        <f ca="1">YEAR(TODAY())-5</f>
        <v>2020</v>
      </c>
      <c r="E290" s="402">
        <f ca="1">D290+1</f>
        <v>2021</v>
      </c>
      <c r="F290" s="402">
        <f ca="1">E290+1</f>
        <v>2022</v>
      </c>
      <c r="G290" s="402">
        <f ca="1">F290+1</f>
        <v>2023</v>
      </c>
      <c r="H290" s="402">
        <f ca="1">G290+1</f>
        <v>2024</v>
      </c>
      <c r="I290" s="60" t="s">
        <v>24</v>
      </c>
      <c r="J290" s="61" t="s">
        <v>91</v>
      </c>
      <c r="K290" s="13" t="s">
        <v>525</v>
      </c>
      <c r="L290" s="13"/>
      <c r="M290" s="13"/>
      <c r="N290" s="13"/>
      <c r="O290" s="13"/>
      <c r="P290" s="13"/>
      <c r="Q290" s="13"/>
      <c r="R290" s="14"/>
    </row>
    <row r="291" spans="2:18" x14ac:dyDescent="0.25">
      <c r="B291" s="19"/>
      <c r="C291" s="281" t="s">
        <v>279</v>
      </c>
      <c r="D291" s="236">
        <f>IF(AND(ISNUMBER(D106),ISNUMBER(D108)),D106/D108,"SIN DATOS")</f>
        <v>1.3571602236810114</v>
      </c>
      <c r="E291" s="237"/>
      <c r="F291" s="237"/>
      <c r="G291" s="237"/>
      <c r="H291" s="237"/>
      <c r="I291" s="331" t="str">
        <f>IF(AND(ISNUMBER(D291),ISNUMBER(E291),ISNUMBER(F291),ISNUMBER(G291),ISNUMBER(H291)),TREND(D291:H291,D$42:H$42,I$42),"SIN DATOS")</f>
        <v>SIN DATOS</v>
      </c>
      <c r="J291" s="56"/>
      <c r="K291" s="42"/>
      <c r="L291" s="13"/>
      <c r="M291" s="13"/>
      <c r="N291" s="13"/>
      <c r="O291" s="13"/>
      <c r="P291" s="13"/>
      <c r="Q291" s="13"/>
      <c r="R291" s="14"/>
    </row>
    <row r="292" spans="2:18" ht="16.5" thickBot="1" x14ac:dyDescent="0.3">
      <c r="B292" s="19"/>
      <c r="C292" s="279" t="s">
        <v>25</v>
      </c>
      <c r="D292" s="238">
        <f>Sector!B44/Sector!B51</f>
        <v>14.117725638239479</v>
      </c>
      <c r="E292" s="239"/>
      <c r="F292" s="239"/>
      <c r="G292" s="239"/>
      <c r="H292" s="239"/>
      <c r="I292" s="331" t="str">
        <f>IF(AND(ISNUMBER(D292),ISNUMBER(E292),ISNUMBER(F292),ISNUMBER(G292),ISNUMBER(H292)),TREND(D292:H292,D$42:H$42,I$42),"SIN DATOS")</f>
        <v>SIN DATOS</v>
      </c>
      <c r="J292" s="52"/>
      <c r="K292" s="42"/>
      <c r="L292" s="13"/>
      <c r="M292" s="13"/>
      <c r="N292" s="13"/>
      <c r="O292" s="13"/>
      <c r="P292" s="13"/>
      <c r="Q292" s="13"/>
      <c r="R292" s="14"/>
    </row>
    <row r="293" spans="2:18" thickBot="1" x14ac:dyDescent="0.3">
      <c r="B293" s="19"/>
      <c r="C293" s="280" t="s">
        <v>278</v>
      </c>
      <c r="D293" s="328" t="str">
        <f>IF(D291&gt;=D292,IF(D291=D292,"═","▲"),"▼")</f>
        <v>▼</v>
      </c>
      <c r="E293" s="329" t="str">
        <f t="shared" ref="E293:I293" si="11">IF(E291&gt;=E292,IF(E291=E292,"═","▲"),"▼")</f>
        <v>═</v>
      </c>
      <c r="F293" s="329" t="str">
        <f t="shared" si="11"/>
        <v>═</v>
      </c>
      <c r="G293" s="329" t="str">
        <f t="shared" si="11"/>
        <v>═</v>
      </c>
      <c r="H293" s="329" t="str">
        <f t="shared" si="11"/>
        <v>═</v>
      </c>
      <c r="I293" s="330" t="str">
        <f t="shared" si="11"/>
        <v>═</v>
      </c>
      <c r="J293" s="13"/>
      <c r="K293" s="42"/>
      <c r="L293" s="13"/>
      <c r="M293" s="13"/>
      <c r="N293" s="13"/>
      <c r="O293" s="13"/>
      <c r="P293" s="13"/>
      <c r="Q293" s="13"/>
      <c r="R293" s="14"/>
    </row>
    <row r="294" spans="2:18" ht="15" x14ac:dyDescent="0.25">
      <c r="B294" s="19"/>
      <c r="C294" s="42"/>
      <c r="D294" s="42"/>
      <c r="E294" s="42"/>
      <c r="F294" s="42"/>
      <c r="G294" s="42"/>
      <c r="H294" s="42"/>
      <c r="I294" s="42"/>
      <c r="J294" s="13"/>
      <c r="K294" s="42"/>
      <c r="L294" s="13"/>
      <c r="M294" s="13"/>
      <c r="N294" s="13"/>
      <c r="O294" s="13"/>
      <c r="P294" s="13"/>
      <c r="Q294" s="13"/>
      <c r="R294" s="14"/>
    </row>
    <row r="295" spans="2:18" ht="15" x14ac:dyDescent="0.25">
      <c r="B295" s="19"/>
      <c r="C295" s="42"/>
      <c r="D295" s="42"/>
      <c r="E295" s="42"/>
      <c r="F295" s="42"/>
      <c r="G295" s="42"/>
      <c r="H295" s="42"/>
      <c r="I295" s="42"/>
      <c r="J295" s="13"/>
      <c r="K295" s="42"/>
      <c r="L295" s="13"/>
      <c r="M295" s="13"/>
      <c r="N295" s="13"/>
      <c r="O295" s="13"/>
      <c r="P295" s="13"/>
      <c r="Q295" s="13"/>
      <c r="R295" s="14"/>
    </row>
    <row r="296" spans="2:18" ht="15" x14ac:dyDescent="0.25">
      <c r="B296" s="19"/>
      <c r="C296" s="42"/>
      <c r="D296" s="42"/>
      <c r="E296" s="42"/>
      <c r="F296" s="42"/>
      <c r="G296" s="42"/>
      <c r="H296" s="42"/>
      <c r="I296" s="42"/>
      <c r="J296" s="13"/>
      <c r="K296" s="42"/>
      <c r="L296" s="13"/>
      <c r="M296" s="13"/>
      <c r="N296" s="13"/>
      <c r="O296" s="13"/>
      <c r="P296" s="13"/>
      <c r="Q296" s="13"/>
      <c r="R296" s="14"/>
    </row>
    <row r="297" spans="2:18" ht="15" x14ac:dyDescent="0.25">
      <c r="B297" s="19"/>
      <c r="C297" s="42"/>
      <c r="D297" s="42"/>
      <c r="E297" s="42"/>
      <c r="F297" s="42"/>
      <c r="G297" s="42"/>
      <c r="H297" s="42"/>
      <c r="I297" s="42"/>
      <c r="J297" s="13"/>
      <c r="K297" s="42"/>
      <c r="L297" s="13"/>
      <c r="M297" s="13"/>
      <c r="N297" s="13"/>
      <c r="O297" s="13"/>
      <c r="P297" s="13"/>
      <c r="Q297" s="13"/>
      <c r="R297" s="14"/>
    </row>
    <row r="298" spans="2:18" ht="15" x14ac:dyDescent="0.25">
      <c r="B298" s="19"/>
      <c r="C298" s="42"/>
      <c r="D298" s="42"/>
      <c r="E298" s="42"/>
      <c r="F298" s="42"/>
      <c r="G298" s="42"/>
      <c r="H298" s="42"/>
      <c r="I298" s="42"/>
      <c r="J298" s="13"/>
      <c r="K298" s="42"/>
      <c r="L298" s="13"/>
      <c r="M298" s="13"/>
      <c r="N298" s="13"/>
      <c r="O298" s="13"/>
      <c r="P298" s="13"/>
      <c r="Q298" s="13"/>
      <c r="R298" s="14"/>
    </row>
    <row r="299" spans="2:18" ht="15" x14ac:dyDescent="0.25">
      <c r="B299" s="19"/>
      <c r="C299" s="42"/>
      <c r="D299" s="42"/>
      <c r="E299" s="42"/>
      <c r="F299" s="42"/>
      <c r="G299" s="42"/>
      <c r="H299" s="42"/>
      <c r="I299" s="42"/>
      <c r="J299" s="13"/>
      <c r="K299" s="42"/>
      <c r="L299" s="13"/>
      <c r="M299" s="13"/>
      <c r="N299" s="13"/>
      <c r="O299" s="13"/>
      <c r="P299" s="13"/>
      <c r="Q299" s="13"/>
      <c r="R299" s="14"/>
    </row>
    <row r="300" spans="2:18" ht="15" x14ac:dyDescent="0.25">
      <c r="B300" s="19"/>
      <c r="C300" s="42"/>
      <c r="D300" s="42"/>
      <c r="E300" s="42"/>
      <c r="F300" s="42"/>
      <c r="G300" s="42"/>
      <c r="H300" s="42"/>
      <c r="I300" s="42"/>
      <c r="J300" s="13"/>
      <c r="K300" s="42"/>
      <c r="L300" s="13"/>
      <c r="M300" s="13"/>
      <c r="N300" s="13"/>
      <c r="O300" s="13"/>
      <c r="P300" s="13"/>
      <c r="Q300" s="13"/>
      <c r="R300" s="14"/>
    </row>
    <row r="301" spans="2:18" ht="15" x14ac:dyDescent="0.25">
      <c r="B301" s="19"/>
      <c r="C301" s="42"/>
      <c r="D301" s="42"/>
      <c r="E301" s="42"/>
      <c r="F301" s="42"/>
      <c r="G301" s="42"/>
      <c r="H301" s="42"/>
      <c r="I301" s="42"/>
      <c r="J301" s="13"/>
      <c r="K301" s="42"/>
      <c r="L301" s="13"/>
      <c r="M301" s="13"/>
      <c r="N301" s="13"/>
      <c r="O301" s="13"/>
      <c r="P301" s="13"/>
      <c r="Q301" s="13"/>
      <c r="R301" s="14"/>
    </row>
    <row r="302" spans="2:18" ht="15" x14ac:dyDescent="0.25">
      <c r="B302" s="19"/>
      <c r="C302" s="42"/>
      <c r="D302" s="42"/>
      <c r="E302" s="42"/>
      <c r="F302" s="42"/>
      <c r="G302" s="42"/>
      <c r="H302" s="42"/>
      <c r="I302" s="42"/>
      <c r="J302" s="13"/>
      <c r="K302" s="42"/>
      <c r="L302" s="13"/>
      <c r="M302" s="13"/>
      <c r="N302" s="13"/>
      <c r="O302" s="13"/>
      <c r="P302" s="13"/>
      <c r="Q302" s="13"/>
      <c r="R302" s="14"/>
    </row>
    <row r="303" spans="2:18" ht="15" x14ac:dyDescent="0.25">
      <c r="B303" s="19"/>
      <c r="C303" s="42"/>
      <c r="D303" s="42"/>
      <c r="E303" s="42"/>
      <c r="F303" s="42"/>
      <c r="G303" s="42"/>
      <c r="H303" s="42"/>
      <c r="I303" s="42"/>
      <c r="J303" s="13"/>
      <c r="K303" s="42"/>
      <c r="L303" s="13"/>
      <c r="M303" s="13"/>
      <c r="N303" s="13"/>
      <c r="O303" s="13"/>
      <c r="P303" s="13"/>
      <c r="Q303" s="13"/>
      <c r="R303" s="14"/>
    </row>
    <row r="304" spans="2:18" ht="15" x14ac:dyDescent="0.25">
      <c r="B304" s="19"/>
      <c r="C304" s="42"/>
      <c r="D304" s="42"/>
      <c r="E304" s="42"/>
      <c r="F304" s="42"/>
      <c r="G304" s="42"/>
      <c r="H304" s="42"/>
      <c r="I304" s="42"/>
      <c r="J304" s="13"/>
      <c r="K304" s="42"/>
      <c r="L304" s="13"/>
      <c r="M304" s="13"/>
      <c r="N304" s="13"/>
      <c r="O304" s="13"/>
      <c r="P304" s="13"/>
      <c r="Q304" s="13"/>
      <c r="R304" s="14"/>
    </row>
    <row r="305" spans="2:18" ht="15" x14ac:dyDescent="0.25">
      <c r="B305" s="19"/>
      <c r="C305" s="42"/>
      <c r="D305" s="42"/>
      <c r="E305" s="42"/>
      <c r="F305" s="42"/>
      <c r="G305" s="42"/>
      <c r="H305" s="42"/>
      <c r="I305" s="42"/>
      <c r="J305" s="13"/>
      <c r="K305" s="42"/>
      <c r="L305" s="13"/>
      <c r="M305" s="13"/>
      <c r="N305" s="13"/>
      <c r="O305" s="13"/>
      <c r="P305" s="13"/>
      <c r="Q305" s="13"/>
      <c r="R305" s="14"/>
    </row>
    <row r="306" spans="2:18" ht="15" x14ac:dyDescent="0.25">
      <c r="B306" s="19"/>
      <c r="C306" s="42"/>
      <c r="D306" s="42"/>
      <c r="E306" s="42"/>
      <c r="F306" s="42"/>
      <c r="G306" s="42"/>
      <c r="H306" s="42"/>
      <c r="I306" s="42"/>
      <c r="J306" s="13"/>
      <c r="K306" s="42"/>
      <c r="L306" s="13"/>
      <c r="M306" s="13"/>
      <c r="N306" s="13"/>
      <c r="O306" s="13"/>
      <c r="P306" s="13"/>
      <c r="Q306" s="13"/>
      <c r="R306" s="14"/>
    </row>
    <row r="307" spans="2:18" ht="15" x14ac:dyDescent="0.25">
      <c r="B307" s="19"/>
      <c r="C307" s="42"/>
      <c r="D307" s="42"/>
      <c r="E307" s="42"/>
      <c r="F307" s="42"/>
      <c r="G307" s="42"/>
      <c r="H307" s="42"/>
      <c r="I307" s="42"/>
      <c r="J307" s="13"/>
      <c r="K307" s="42"/>
      <c r="L307" s="13"/>
      <c r="M307" s="13"/>
      <c r="N307" s="13"/>
      <c r="O307" s="13"/>
      <c r="P307" s="13"/>
      <c r="Q307" s="13"/>
      <c r="R307" s="14"/>
    </row>
    <row r="308" spans="2:18" ht="15" x14ac:dyDescent="0.25">
      <c r="B308" s="19"/>
      <c r="C308" s="42"/>
      <c r="D308" s="42"/>
      <c r="E308" s="42"/>
      <c r="F308" s="42"/>
      <c r="G308" s="42"/>
      <c r="H308" s="42"/>
      <c r="I308" s="42"/>
      <c r="J308" s="13"/>
      <c r="K308" s="42"/>
      <c r="L308" s="13"/>
      <c r="M308" s="13"/>
      <c r="N308" s="13"/>
      <c r="O308" s="13"/>
      <c r="P308" s="13"/>
      <c r="Q308" s="13"/>
      <c r="R308" s="14"/>
    </row>
    <row r="309" spans="2:18" ht="15" x14ac:dyDescent="0.25">
      <c r="B309" s="19"/>
      <c r="C309" s="42"/>
      <c r="D309" s="42"/>
      <c r="E309" s="42"/>
      <c r="F309" s="42"/>
      <c r="G309" s="42"/>
      <c r="H309" s="42"/>
      <c r="I309" s="42"/>
      <c r="J309" s="13"/>
      <c r="K309" s="42"/>
      <c r="L309" s="13"/>
      <c r="M309" s="13"/>
      <c r="N309" s="13"/>
      <c r="O309" s="13"/>
      <c r="P309" s="13"/>
      <c r="Q309" s="13"/>
      <c r="R309" s="14"/>
    </row>
    <row r="310" spans="2:18" ht="15" x14ac:dyDescent="0.25">
      <c r="B310" s="19"/>
      <c r="C310" s="42"/>
      <c r="D310" s="42"/>
      <c r="E310" s="42"/>
      <c r="F310" s="42"/>
      <c r="G310" s="42"/>
      <c r="H310" s="42"/>
      <c r="I310" s="42"/>
      <c r="J310" s="13"/>
      <c r="K310" s="42"/>
      <c r="L310" s="13"/>
      <c r="M310" s="13"/>
      <c r="N310" s="13"/>
      <c r="O310" s="13"/>
      <c r="P310" s="13"/>
      <c r="Q310" s="13"/>
      <c r="R310" s="14"/>
    </row>
    <row r="311" spans="2:18" ht="15" x14ac:dyDescent="0.25">
      <c r="B311" s="19"/>
      <c r="C311" s="42"/>
      <c r="D311" s="42"/>
      <c r="E311" s="42"/>
      <c r="F311" s="42"/>
      <c r="G311" s="42"/>
      <c r="H311" s="42"/>
      <c r="I311" s="42"/>
      <c r="J311" s="13"/>
      <c r="K311" s="42"/>
      <c r="L311" s="13"/>
      <c r="M311" s="13"/>
      <c r="N311" s="13"/>
      <c r="O311" s="13"/>
      <c r="P311" s="13"/>
      <c r="Q311" s="13"/>
      <c r="R311" s="14"/>
    </row>
    <row r="312" spans="2:18" ht="15" x14ac:dyDescent="0.25">
      <c r="B312" s="19"/>
      <c r="C312" s="42"/>
      <c r="D312" s="42"/>
      <c r="E312" s="42"/>
      <c r="F312" s="42"/>
      <c r="G312" s="42"/>
      <c r="H312" s="42"/>
      <c r="I312" s="42"/>
      <c r="J312" s="13"/>
      <c r="K312" s="42"/>
      <c r="L312" s="13"/>
      <c r="M312" s="13"/>
      <c r="N312" s="13"/>
      <c r="O312" s="13"/>
      <c r="P312" s="13"/>
      <c r="Q312" s="13"/>
      <c r="R312" s="14"/>
    </row>
    <row r="313" spans="2:18" ht="15" x14ac:dyDescent="0.25">
      <c r="B313" s="19"/>
      <c r="C313" s="42"/>
      <c r="D313" s="42"/>
      <c r="E313" s="42"/>
      <c r="F313" s="42"/>
      <c r="G313" s="42"/>
      <c r="H313" s="42"/>
      <c r="I313" s="42"/>
      <c r="J313" s="13"/>
      <c r="K313" s="42"/>
      <c r="L313" s="13"/>
      <c r="M313" s="13"/>
      <c r="N313" s="13"/>
      <c r="O313" s="13"/>
      <c r="P313" s="13"/>
      <c r="Q313" s="13"/>
      <c r="R313" s="14"/>
    </row>
    <row r="314" spans="2:18" ht="16.5" thickBot="1" x14ac:dyDescent="0.3">
      <c r="B314" s="19"/>
      <c r="C314" s="11"/>
      <c r="D314" s="12"/>
      <c r="E314" s="13"/>
      <c r="F314" s="13"/>
      <c r="G314" s="13"/>
      <c r="H314" s="13"/>
      <c r="I314" s="13"/>
      <c r="J314" s="13"/>
      <c r="K314" s="314" t="s">
        <v>493</v>
      </c>
      <c r="L314" s="13"/>
      <c r="M314" s="13"/>
      <c r="N314" s="13"/>
      <c r="O314" s="13"/>
      <c r="P314" s="13"/>
      <c r="Q314" s="13"/>
      <c r="R314" s="14"/>
    </row>
    <row r="315" spans="2:18" ht="19.5" thickBot="1" x14ac:dyDescent="0.35">
      <c r="B315" s="19"/>
      <c r="C315" s="55" t="s">
        <v>27</v>
      </c>
      <c r="D315" s="401">
        <f ca="1">YEAR(TODAY())-5</f>
        <v>2020</v>
      </c>
      <c r="E315" s="402">
        <f ca="1">D315+1</f>
        <v>2021</v>
      </c>
      <c r="F315" s="402">
        <f ca="1">E315+1</f>
        <v>2022</v>
      </c>
      <c r="G315" s="402">
        <f ca="1">F315+1</f>
        <v>2023</v>
      </c>
      <c r="H315" s="402">
        <f ca="1">G315+1</f>
        <v>2024</v>
      </c>
      <c r="I315" s="60" t="s">
        <v>24</v>
      </c>
      <c r="J315" s="61" t="s">
        <v>91</v>
      </c>
      <c r="K315" s="13" t="s">
        <v>26</v>
      </c>
      <c r="L315" s="13"/>
      <c r="M315" s="13"/>
      <c r="N315" s="13"/>
      <c r="O315" s="13"/>
      <c r="P315" s="13"/>
      <c r="Q315" s="13"/>
      <c r="R315" s="14"/>
    </row>
    <row r="316" spans="2:18" x14ac:dyDescent="0.25">
      <c r="B316" s="19"/>
      <c r="C316" s="281" t="s">
        <v>279</v>
      </c>
      <c r="D316" s="236">
        <f>IF(AND(ISNUMBER(D87),ISNUMBER(D79),ISNUMBER(D73)),D87/(D79+D73),"SIN DATOS")</f>
        <v>1.0714436004797274</v>
      </c>
      <c r="E316" s="237"/>
      <c r="F316" s="237"/>
      <c r="G316" s="237"/>
      <c r="H316" s="237"/>
      <c r="I316" s="332" t="str">
        <f>IF(AND(ISNUMBER(D316),ISNUMBER(E316),ISNUMBER(F316),ISNUMBER(G316),ISNUMBER(H316)),TREND(D316:H316,D$42:H$42,I$42),"SIN DATOS")</f>
        <v>SIN DATOS</v>
      </c>
      <c r="J316" s="56"/>
      <c r="K316" s="42"/>
      <c r="L316" s="13"/>
      <c r="M316" s="13"/>
      <c r="N316" s="13"/>
      <c r="O316" s="13"/>
      <c r="P316" s="13"/>
      <c r="Q316" s="13"/>
      <c r="R316" s="14"/>
    </row>
    <row r="317" spans="2:18" ht="16.5" thickBot="1" x14ac:dyDescent="0.3">
      <c r="B317" s="19"/>
      <c r="C317" s="279" t="s">
        <v>25</v>
      </c>
      <c r="D317" s="238">
        <f>Sector!B107/(Sector!B126+Sector!B118)</f>
        <v>1.6643702907746012</v>
      </c>
      <c r="E317" s="239"/>
      <c r="F317" s="239"/>
      <c r="G317" s="239"/>
      <c r="H317" s="239"/>
      <c r="I317" s="332" t="str">
        <f>IF(AND(ISNUMBER(D317),ISNUMBER(E317),ISNUMBER(F317),ISNUMBER(G317),ISNUMBER(H317)),TREND(D317:H317,D$42:H$42,I$42),"SIN DATOS")</f>
        <v>SIN DATOS</v>
      </c>
      <c r="J317" s="52"/>
      <c r="K317" s="42"/>
      <c r="L317" s="13"/>
      <c r="M317" s="13"/>
      <c r="N317" s="13"/>
      <c r="O317" s="13"/>
      <c r="P317" s="13"/>
      <c r="Q317" s="13"/>
      <c r="R317" s="14"/>
    </row>
    <row r="318" spans="2:18" thickBot="1" x14ac:dyDescent="0.3">
      <c r="B318" s="19"/>
      <c r="C318" s="280" t="s">
        <v>278</v>
      </c>
      <c r="D318" s="328" t="str">
        <f t="shared" ref="D318:I318" si="12">IF(D316&gt;=D317,IF(D316=D317,"═","▲"),"▼")</f>
        <v>▼</v>
      </c>
      <c r="E318" s="329" t="str">
        <f t="shared" si="12"/>
        <v>═</v>
      </c>
      <c r="F318" s="329" t="str">
        <f t="shared" si="12"/>
        <v>═</v>
      </c>
      <c r="G318" s="329" t="str">
        <f t="shared" si="12"/>
        <v>═</v>
      </c>
      <c r="H318" s="329" t="str">
        <f t="shared" si="12"/>
        <v>═</v>
      </c>
      <c r="I318" s="330" t="str">
        <f t="shared" si="12"/>
        <v>═</v>
      </c>
      <c r="J318" s="13"/>
      <c r="K318" s="42"/>
      <c r="L318" s="13"/>
      <c r="M318" s="13"/>
      <c r="N318" s="13"/>
      <c r="O318" s="13"/>
      <c r="P318" s="13"/>
      <c r="Q318" s="13"/>
      <c r="R318" s="14"/>
    </row>
    <row r="319" spans="2:18" ht="15" x14ac:dyDescent="0.25">
      <c r="B319" s="19"/>
      <c r="C319" s="42"/>
      <c r="D319" s="42"/>
      <c r="E319" s="42"/>
      <c r="F319" s="42"/>
      <c r="G319" s="42"/>
      <c r="H319" s="42"/>
      <c r="I319" s="42"/>
      <c r="J319" s="13"/>
      <c r="K319" s="42"/>
      <c r="L319" s="13"/>
      <c r="M319" s="13"/>
      <c r="N319" s="13"/>
      <c r="O319" s="13"/>
      <c r="P319" s="13"/>
      <c r="Q319" s="13"/>
      <c r="R319" s="14"/>
    </row>
    <row r="320" spans="2:18" ht="15" x14ac:dyDescent="0.25">
      <c r="B320" s="19"/>
      <c r="C320" s="42"/>
      <c r="D320" s="42"/>
      <c r="E320" s="42"/>
      <c r="F320" s="42"/>
      <c r="G320" s="42"/>
      <c r="H320" s="42"/>
      <c r="I320" s="42"/>
      <c r="J320" s="13"/>
      <c r="K320" s="42"/>
      <c r="L320" s="13"/>
      <c r="M320" s="13"/>
      <c r="N320" s="13"/>
      <c r="O320" s="13"/>
      <c r="P320" s="13"/>
      <c r="Q320" s="13"/>
      <c r="R320" s="14"/>
    </row>
    <row r="321" spans="2:18" ht="15" x14ac:dyDescent="0.25">
      <c r="B321" s="19"/>
      <c r="C321" s="42"/>
      <c r="D321" s="42"/>
      <c r="E321" s="42"/>
      <c r="F321" s="42"/>
      <c r="G321" s="42"/>
      <c r="H321" s="42"/>
      <c r="I321" s="42"/>
      <c r="J321" s="13"/>
      <c r="K321" s="42"/>
      <c r="L321" s="13"/>
      <c r="M321" s="13"/>
      <c r="N321" s="13"/>
      <c r="O321" s="13"/>
      <c r="P321" s="13"/>
      <c r="Q321" s="13"/>
      <c r="R321" s="14"/>
    </row>
    <row r="322" spans="2:18" ht="15" x14ac:dyDescent="0.25">
      <c r="B322" s="19"/>
      <c r="C322" s="42"/>
      <c r="D322" s="42"/>
      <c r="E322" s="42"/>
      <c r="F322" s="42"/>
      <c r="G322" s="42"/>
      <c r="H322" s="42"/>
      <c r="I322" s="42"/>
      <c r="J322" s="13"/>
      <c r="K322" s="42"/>
      <c r="L322" s="13"/>
      <c r="M322" s="13"/>
      <c r="N322" s="13"/>
      <c r="O322" s="13"/>
      <c r="P322" s="13"/>
      <c r="Q322" s="13"/>
      <c r="R322" s="14"/>
    </row>
    <row r="323" spans="2:18" ht="15" x14ac:dyDescent="0.25">
      <c r="B323" s="19"/>
      <c r="C323" s="42"/>
      <c r="D323" s="42"/>
      <c r="E323" s="42"/>
      <c r="F323" s="42"/>
      <c r="G323" s="42"/>
      <c r="H323" s="42"/>
      <c r="I323" s="42"/>
      <c r="J323" s="13"/>
      <c r="K323" s="42"/>
      <c r="L323" s="13"/>
      <c r="M323" s="13"/>
      <c r="N323" s="13"/>
      <c r="O323" s="13"/>
      <c r="P323" s="13"/>
      <c r="Q323" s="13"/>
      <c r="R323" s="14"/>
    </row>
    <row r="324" spans="2:18" ht="15" x14ac:dyDescent="0.25">
      <c r="B324" s="19"/>
      <c r="C324" s="42"/>
      <c r="D324" s="42"/>
      <c r="E324" s="42"/>
      <c r="F324" s="42"/>
      <c r="G324" s="42"/>
      <c r="H324" s="42"/>
      <c r="I324" s="42"/>
      <c r="J324" s="13"/>
      <c r="K324" s="42"/>
      <c r="L324" s="13"/>
      <c r="M324" s="13"/>
      <c r="N324" s="13"/>
      <c r="O324" s="13"/>
      <c r="P324" s="13"/>
      <c r="Q324" s="13"/>
      <c r="R324" s="14"/>
    </row>
    <row r="325" spans="2:18" ht="15" x14ac:dyDescent="0.25">
      <c r="B325" s="19"/>
      <c r="C325" s="42"/>
      <c r="D325" s="42"/>
      <c r="E325" s="42"/>
      <c r="F325" s="42"/>
      <c r="G325" s="42"/>
      <c r="H325" s="42"/>
      <c r="I325" s="42"/>
      <c r="J325" s="13"/>
      <c r="K325" s="42"/>
      <c r="L325" s="13"/>
      <c r="M325" s="13"/>
      <c r="N325" s="13"/>
      <c r="O325" s="13"/>
      <c r="P325" s="13"/>
      <c r="Q325" s="13"/>
      <c r="R325" s="14"/>
    </row>
    <row r="326" spans="2:18" ht="15" x14ac:dyDescent="0.25">
      <c r="B326" s="19"/>
      <c r="C326" s="42"/>
      <c r="D326" s="42"/>
      <c r="E326" s="42"/>
      <c r="F326" s="42"/>
      <c r="G326" s="42"/>
      <c r="H326" s="42"/>
      <c r="I326" s="42"/>
      <c r="J326" s="13"/>
      <c r="K326" s="42"/>
      <c r="L326" s="13"/>
      <c r="M326" s="13"/>
      <c r="N326" s="13"/>
      <c r="O326" s="13"/>
      <c r="P326" s="13"/>
      <c r="Q326" s="13"/>
      <c r="R326" s="14"/>
    </row>
    <row r="327" spans="2:18" ht="15" x14ac:dyDescent="0.25">
      <c r="B327" s="19"/>
      <c r="C327" s="42"/>
      <c r="D327" s="42"/>
      <c r="E327" s="42"/>
      <c r="F327" s="42"/>
      <c r="G327" s="42"/>
      <c r="H327" s="42"/>
      <c r="I327" s="42"/>
      <c r="J327" s="13"/>
      <c r="K327" s="42"/>
      <c r="L327" s="13"/>
      <c r="M327" s="13"/>
      <c r="N327" s="13"/>
      <c r="O327" s="13"/>
      <c r="P327" s="13"/>
      <c r="Q327" s="13"/>
      <c r="R327" s="14"/>
    </row>
    <row r="328" spans="2:18" ht="15" x14ac:dyDescent="0.25">
      <c r="B328" s="19"/>
      <c r="C328" s="42"/>
      <c r="D328" s="42"/>
      <c r="E328" s="42"/>
      <c r="F328" s="42"/>
      <c r="G328" s="42"/>
      <c r="H328" s="42"/>
      <c r="I328" s="42"/>
      <c r="J328" s="13"/>
      <c r="K328" s="42"/>
      <c r="L328" s="13"/>
      <c r="M328" s="13"/>
      <c r="N328" s="13"/>
      <c r="O328" s="13"/>
      <c r="P328" s="13"/>
      <c r="Q328" s="13"/>
      <c r="R328" s="14"/>
    </row>
    <row r="329" spans="2:18" ht="15" x14ac:dyDescent="0.25">
      <c r="B329" s="19"/>
      <c r="C329" s="42"/>
      <c r="D329" s="42"/>
      <c r="E329" s="42"/>
      <c r="F329" s="42"/>
      <c r="G329" s="42"/>
      <c r="H329" s="42"/>
      <c r="I329" s="42"/>
      <c r="J329" s="13"/>
      <c r="K329" s="42"/>
      <c r="L329" s="13"/>
      <c r="M329" s="13"/>
      <c r="N329" s="13"/>
      <c r="O329" s="13"/>
      <c r="P329" s="13"/>
      <c r="Q329" s="13"/>
      <c r="R329" s="14"/>
    </row>
    <row r="330" spans="2:18" ht="15" x14ac:dyDescent="0.25">
      <c r="B330" s="19"/>
      <c r="C330" s="42"/>
      <c r="D330" s="42"/>
      <c r="E330" s="42"/>
      <c r="F330" s="42"/>
      <c r="G330" s="42"/>
      <c r="H330" s="42"/>
      <c r="I330" s="42"/>
      <c r="J330" s="13"/>
      <c r="K330" s="42"/>
      <c r="L330" s="13"/>
      <c r="M330" s="13"/>
      <c r="N330" s="13"/>
      <c r="O330" s="13"/>
      <c r="P330" s="13"/>
      <c r="Q330" s="13"/>
      <c r="R330" s="14"/>
    </row>
    <row r="331" spans="2:18" ht="15" x14ac:dyDescent="0.25">
      <c r="B331" s="19"/>
      <c r="C331" s="42"/>
      <c r="D331" s="42"/>
      <c r="E331" s="42"/>
      <c r="F331" s="42"/>
      <c r="G331" s="42"/>
      <c r="H331" s="42"/>
      <c r="I331" s="42"/>
      <c r="J331" s="13"/>
      <c r="K331" s="42"/>
      <c r="L331" s="13"/>
      <c r="M331" s="13"/>
      <c r="N331" s="13"/>
      <c r="O331" s="13"/>
      <c r="P331" s="13"/>
      <c r="Q331" s="13"/>
      <c r="R331" s="14"/>
    </row>
    <row r="332" spans="2:18" ht="15" x14ac:dyDescent="0.25">
      <c r="B332" s="19"/>
      <c r="C332" s="42"/>
      <c r="D332" s="42"/>
      <c r="E332" s="42"/>
      <c r="F332" s="42"/>
      <c r="G332" s="42"/>
      <c r="H332" s="42"/>
      <c r="I332" s="42"/>
      <c r="J332" s="13"/>
      <c r="K332" s="42"/>
      <c r="L332" s="13"/>
      <c r="M332" s="13"/>
      <c r="N332" s="13"/>
      <c r="O332" s="13"/>
      <c r="P332" s="13"/>
      <c r="Q332" s="13"/>
      <c r="R332" s="14"/>
    </row>
    <row r="333" spans="2:18" ht="15" x14ac:dyDescent="0.25">
      <c r="B333" s="19"/>
      <c r="C333" s="42"/>
      <c r="D333" s="42"/>
      <c r="E333" s="42"/>
      <c r="F333" s="42"/>
      <c r="G333" s="42"/>
      <c r="H333" s="42"/>
      <c r="I333" s="42"/>
      <c r="J333" s="13"/>
      <c r="K333" s="42"/>
      <c r="L333" s="13"/>
      <c r="M333" s="13"/>
      <c r="N333" s="13"/>
      <c r="O333" s="13"/>
      <c r="P333" s="13"/>
      <c r="Q333" s="13"/>
      <c r="R333" s="14"/>
    </row>
    <row r="334" spans="2:18" ht="15" x14ac:dyDescent="0.25">
      <c r="B334" s="19"/>
      <c r="C334" s="42"/>
      <c r="D334" s="42"/>
      <c r="E334" s="42"/>
      <c r="F334" s="42"/>
      <c r="G334" s="42"/>
      <c r="H334" s="42"/>
      <c r="I334" s="42"/>
      <c r="J334" s="13"/>
      <c r="K334" s="42"/>
      <c r="L334" s="13"/>
      <c r="M334" s="13"/>
      <c r="N334" s="13"/>
      <c r="O334" s="13"/>
      <c r="P334" s="13"/>
      <c r="Q334" s="13"/>
      <c r="R334" s="14"/>
    </row>
    <row r="335" spans="2:18" ht="15" x14ac:dyDescent="0.25">
      <c r="B335" s="19"/>
      <c r="C335" s="42"/>
      <c r="D335" s="42"/>
      <c r="E335" s="42"/>
      <c r="F335" s="42"/>
      <c r="G335" s="42"/>
      <c r="H335" s="42"/>
      <c r="I335" s="42"/>
      <c r="J335" s="13"/>
      <c r="K335" s="42"/>
      <c r="L335" s="13"/>
      <c r="M335" s="13"/>
      <c r="N335" s="13"/>
      <c r="O335" s="13"/>
      <c r="P335" s="13"/>
      <c r="Q335" s="13"/>
      <c r="R335" s="14"/>
    </row>
    <row r="336" spans="2:18" ht="15" x14ac:dyDescent="0.25">
      <c r="B336" s="19"/>
      <c r="C336" s="42"/>
      <c r="D336" s="42"/>
      <c r="E336" s="42"/>
      <c r="F336" s="42"/>
      <c r="G336" s="42"/>
      <c r="H336" s="42"/>
      <c r="I336" s="42"/>
      <c r="J336" s="13"/>
      <c r="K336" s="42"/>
      <c r="L336" s="13"/>
      <c r="M336" s="13"/>
      <c r="N336" s="13"/>
      <c r="O336" s="13"/>
      <c r="P336" s="13"/>
      <c r="Q336" s="13"/>
      <c r="R336" s="14"/>
    </row>
    <row r="337" spans="2:18" ht="15" x14ac:dyDescent="0.25">
      <c r="B337" s="19"/>
      <c r="C337" s="42"/>
      <c r="D337" s="42"/>
      <c r="E337" s="42"/>
      <c r="F337" s="42"/>
      <c r="G337" s="42"/>
      <c r="H337" s="42"/>
      <c r="I337" s="42"/>
      <c r="J337" s="13"/>
      <c r="K337" s="42"/>
      <c r="L337" s="13"/>
      <c r="M337" s="13"/>
      <c r="N337" s="13"/>
      <c r="O337" s="13"/>
      <c r="P337" s="13"/>
      <c r="Q337" s="13"/>
      <c r="R337" s="14"/>
    </row>
    <row r="338" spans="2:18" ht="16.5" thickBot="1" x14ac:dyDescent="0.3">
      <c r="B338" s="19"/>
      <c r="C338" s="11"/>
      <c r="D338" s="12"/>
      <c r="E338" s="13"/>
      <c r="F338" s="13"/>
      <c r="G338" s="13"/>
      <c r="H338" s="13"/>
      <c r="I338" s="13"/>
      <c r="J338" s="13"/>
      <c r="K338" s="314" t="s">
        <v>494</v>
      </c>
      <c r="L338" s="13"/>
      <c r="M338" s="13"/>
      <c r="N338" s="13"/>
      <c r="O338" s="13"/>
      <c r="P338" s="13"/>
      <c r="Q338" s="13"/>
      <c r="R338" s="14"/>
    </row>
    <row r="339" spans="2:18" ht="19.5" thickBot="1" x14ac:dyDescent="0.35">
      <c r="B339" s="19"/>
      <c r="C339" s="55" t="s">
        <v>13</v>
      </c>
      <c r="D339" s="401">
        <f ca="1">YEAR(TODAY())-5</f>
        <v>2020</v>
      </c>
      <c r="E339" s="402">
        <f ca="1">D339+1</f>
        <v>2021</v>
      </c>
      <c r="F339" s="402">
        <f ca="1">E339+1</f>
        <v>2022</v>
      </c>
      <c r="G339" s="402">
        <f ca="1">F339+1</f>
        <v>2023</v>
      </c>
      <c r="H339" s="402">
        <f ca="1">G339+1</f>
        <v>2024</v>
      </c>
      <c r="I339" s="60" t="s">
        <v>24</v>
      </c>
      <c r="J339" s="61" t="s">
        <v>91</v>
      </c>
      <c r="K339" s="13" t="s">
        <v>22</v>
      </c>
      <c r="L339" s="13"/>
      <c r="M339" s="13"/>
      <c r="N339" s="13"/>
      <c r="O339" s="13"/>
      <c r="P339" s="13"/>
      <c r="Q339" s="13"/>
      <c r="R339" s="14"/>
    </row>
    <row r="340" spans="2:18" x14ac:dyDescent="0.25">
      <c r="B340" s="19"/>
      <c r="C340" s="281" t="s">
        <v>279</v>
      </c>
      <c r="D340" s="240">
        <f>IF(AND(ISNUMBER(D108),ISNUMBER(D95)),D108/D95,"SIN DATOS")</f>
        <v>1.5102251384740226E-2</v>
      </c>
      <c r="E340" s="241"/>
      <c r="F340" s="241"/>
      <c r="G340" s="241"/>
      <c r="H340" s="241"/>
      <c r="I340" s="332" t="str">
        <f>IF(AND(ISNUMBER(D340),ISNUMBER(E340),ISNUMBER(F340),ISNUMBER(G340),ISNUMBER(H340)),TREND(D340:H340,D$42:H$42,I$42),"SIN DATOS")</f>
        <v>SIN DATOS</v>
      </c>
      <c r="J340" s="56"/>
      <c r="K340" s="42"/>
      <c r="L340" s="13"/>
      <c r="M340" s="13"/>
      <c r="N340" s="13"/>
      <c r="O340" s="13"/>
      <c r="P340" s="13"/>
      <c r="Q340" s="13"/>
      <c r="R340" s="14"/>
    </row>
    <row r="341" spans="2:18" ht="16.5" thickBot="1" x14ac:dyDescent="0.3">
      <c r="B341" s="19"/>
      <c r="C341" s="279" t="s">
        <v>25</v>
      </c>
      <c r="D341" s="242">
        <f>Sector!B51/Sector!B10</f>
        <v>5.1312157734891475E-3</v>
      </c>
      <c r="E341" s="243"/>
      <c r="F341" s="243"/>
      <c r="G341" s="243"/>
      <c r="H341" s="243"/>
      <c r="I341" s="332" t="str">
        <f>IF(AND(ISNUMBER(D341),ISNUMBER(E341),ISNUMBER(F341),ISNUMBER(G341),ISNUMBER(H341)),TREND(D341:H341,D$42:H$42,I$42),"SIN DATOS")</f>
        <v>SIN DATOS</v>
      </c>
      <c r="J341" s="52"/>
      <c r="K341" s="42"/>
      <c r="L341" s="13"/>
      <c r="M341" s="13"/>
      <c r="N341" s="13"/>
      <c r="O341" s="13"/>
      <c r="P341" s="13"/>
      <c r="Q341" s="13"/>
      <c r="R341" s="14"/>
    </row>
    <row r="342" spans="2:18" thickBot="1" x14ac:dyDescent="0.3">
      <c r="B342" s="19"/>
      <c r="C342" s="280" t="s">
        <v>278</v>
      </c>
      <c r="D342" s="328" t="str">
        <f t="shared" ref="D342:I342" si="13">IF(D340&lt;=D341,IF(D340=D341,"═","▲"),"▼")</f>
        <v>▼</v>
      </c>
      <c r="E342" s="329" t="str">
        <f t="shared" si="13"/>
        <v>═</v>
      </c>
      <c r="F342" s="329" t="str">
        <f t="shared" si="13"/>
        <v>═</v>
      </c>
      <c r="G342" s="329" t="str">
        <f t="shared" si="13"/>
        <v>═</v>
      </c>
      <c r="H342" s="329" t="str">
        <f t="shared" si="13"/>
        <v>═</v>
      </c>
      <c r="I342" s="330" t="str">
        <f t="shared" si="13"/>
        <v>═</v>
      </c>
      <c r="J342" s="13"/>
      <c r="K342" s="42"/>
      <c r="L342" s="13"/>
      <c r="M342" s="13"/>
      <c r="N342" s="13"/>
      <c r="O342" s="13"/>
      <c r="P342" s="13"/>
      <c r="Q342" s="13"/>
      <c r="R342" s="14"/>
    </row>
    <row r="343" spans="2:18" x14ac:dyDescent="0.25">
      <c r="B343" s="19"/>
      <c r="C343" s="11"/>
      <c r="D343" s="12"/>
      <c r="E343" s="13"/>
      <c r="F343" s="13"/>
      <c r="G343" s="13"/>
      <c r="H343" s="13"/>
      <c r="I343" s="13"/>
      <c r="J343" s="13"/>
      <c r="K343" s="13"/>
      <c r="L343" s="13"/>
      <c r="M343" s="13"/>
      <c r="N343" s="13"/>
      <c r="O343" s="13"/>
      <c r="P343" s="13"/>
      <c r="Q343" s="13"/>
      <c r="R343" s="14"/>
    </row>
    <row r="344" spans="2:18" x14ac:dyDescent="0.25">
      <c r="B344" s="19"/>
      <c r="C344" s="11"/>
      <c r="D344" s="12"/>
      <c r="E344" s="13"/>
      <c r="F344" s="13"/>
      <c r="G344" s="13"/>
      <c r="H344" s="13"/>
      <c r="I344" s="13"/>
      <c r="J344" s="13"/>
      <c r="K344" s="13"/>
      <c r="L344" s="13"/>
      <c r="M344" s="13"/>
      <c r="N344" s="13"/>
      <c r="O344" s="13"/>
      <c r="P344" s="13"/>
      <c r="Q344" s="13"/>
      <c r="R344" s="14"/>
    </row>
    <row r="345" spans="2:18" x14ac:dyDescent="0.25">
      <c r="B345" s="19"/>
      <c r="C345" s="11"/>
      <c r="D345" s="12"/>
      <c r="E345" s="13"/>
      <c r="F345" s="13"/>
      <c r="G345" s="13"/>
      <c r="H345" s="13"/>
      <c r="I345" s="13"/>
      <c r="J345" s="13"/>
      <c r="K345" s="13"/>
      <c r="L345" s="13"/>
      <c r="M345" s="13"/>
      <c r="N345" s="13"/>
      <c r="O345" s="13"/>
      <c r="P345" s="13"/>
      <c r="Q345" s="13"/>
      <c r="R345" s="14"/>
    </row>
    <row r="346" spans="2:18" x14ac:dyDescent="0.25">
      <c r="B346" s="19"/>
      <c r="C346" s="11"/>
      <c r="D346" s="12"/>
      <c r="E346" s="13"/>
      <c r="F346" s="13"/>
      <c r="G346" s="13"/>
      <c r="H346" s="13"/>
      <c r="I346" s="13"/>
      <c r="J346" s="13"/>
      <c r="K346" s="13"/>
      <c r="L346" s="13"/>
      <c r="M346" s="13"/>
      <c r="N346" s="13"/>
      <c r="O346" s="13"/>
      <c r="P346" s="13"/>
      <c r="Q346" s="13"/>
      <c r="R346" s="14"/>
    </row>
    <row r="347" spans="2:18" x14ac:dyDescent="0.25">
      <c r="B347" s="19"/>
      <c r="C347" s="11"/>
      <c r="D347" s="12"/>
      <c r="E347" s="13"/>
      <c r="F347" s="13"/>
      <c r="G347" s="13"/>
      <c r="H347" s="13"/>
      <c r="I347" s="13"/>
      <c r="J347" s="13"/>
      <c r="K347" s="13"/>
      <c r="L347" s="13"/>
      <c r="M347" s="13"/>
      <c r="N347" s="13"/>
      <c r="O347" s="13"/>
      <c r="P347" s="13"/>
      <c r="Q347" s="13"/>
      <c r="R347" s="14"/>
    </row>
    <row r="348" spans="2:18" x14ac:dyDescent="0.25">
      <c r="B348" s="19"/>
      <c r="C348" s="11"/>
      <c r="D348" s="12"/>
      <c r="E348" s="13"/>
      <c r="F348" s="13"/>
      <c r="G348" s="13"/>
      <c r="H348" s="13"/>
      <c r="I348" s="13"/>
      <c r="J348" s="13"/>
      <c r="K348" s="13"/>
      <c r="L348" s="13"/>
      <c r="M348" s="13"/>
      <c r="N348" s="13"/>
      <c r="O348" s="13"/>
      <c r="P348" s="13"/>
      <c r="Q348" s="13"/>
      <c r="R348" s="14"/>
    </row>
    <row r="349" spans="2:18" x14ac:dyDescent="0.25">
      <c r="B349" s="19"/>
      <c r="C349" s="11"/>
      <c r="D349" s="12"/>
      <c r="E349" s="13"/>
      <c r="F349" s="13"/>
      <c r="G349" s="13"/>
      <c r="H349" s="13"/>
      <c r="I349" s="13"/>
      <c r="J349" s="13"/>
      <c r="K349" s="13"/>
      <c r="L349" s="13"/>
      <c r="M349" s="13"/>
      <c r="N349" s="13"/>
      <c r="O349" s="13"/>
      <c r="P349" s="13"/>
      <c r="Q349" s="13"/>
      <c r="R349" s="14"/>
    </row>
    <row r="350" spans="2:18" x14ac:dyDescent="0.25">
      <c r="B350" s="19"/>
      <c r="C350" s="11"/>
      <c r="D350" s="12"/>
      <c r="E350" s="13"/>
      <c r="F350" s="13"/>
      <c r="G350" s="13"/>
      <c r="H350" s="13"/>
      <c r="I350" s="13"/>
      <c r="J350" s="13"/>
      <c r="K350" s="13"/>
      <c r="L350" s="13"/>
      <c r="M350" s="13"/>
      <c r="N350" s="13"/>
      <c r="O350" s="13"/>
      <c r="P350" s="13"/>
      <c r="Q350" s="13"/>
      <c r="R350" s="14"/>
    </row>
    <row r="351" spans="2:18" x14ac:dyDescent="0.25">
      <c r="B351" s="19"/>
      <c r="C351" s="11"/>
      <c r="D351" s="12"/>
      <c r="E351" s="13"/>
      <c r="F351" s="13"/>
      <c r="G351" s="13"/>
      <c r="H351" s="13"/>
      <c r="I351" s="13"/>
      <c r="J351" s="13"/>
      <c r="K351" s="13"/>
      <c r="L351" s="13"/>
      <c r="M351" s="13"/>
      <c r="N351" s="13"/>
      <c r="O351" s="13"/>
      <c r="P351" s="13"/>
      <c r="Q351" s="13"/>
      <c r="R351" s="14"/>
    </row>
    <row r="352" spans="2:18" x14ac:dyDescent="0.25">
      <c r="B352" s="19"/>
      <c r="C352" s="11"/>
      <c r="D352" s="12"/>
      <c r="E352" s="13"/>
      <c r="F352" s="13"/>
      <c r="G352" s="13"/>
      <c r="H352" s="13"/>
      <c r="I352" s="13"/>
      <c r="J352" s="13"/>
      <c r="K352" s="13"/>
      <c r="L352" s="13"/>
      <c r="M352" s="13"/>
      <c r="N352" s="13"/>
      <c r="O352" s="13"/>
      <c r="P352" s="13"/>
      <c r="Q352" s="13"/>
      <c r="R352" s="14"/>
    </row>
    <row r="353" spans="2:18" x14ac:dyDescent="0.25">
      <c r="B353" s="19"/>
      <c r="C353" s="11"/>
      <c r="D353" s="12"/>
      <c r="E353" s="13"/>
      <c r="F353" s="13"/>
      <c r="G353" s="13"/>
      <c r="H353" s="13"/>
      <c r="I353" s="13"/>
      <c r="J353" s="13"/>
      <c r="K353" s="13"/>
      <c r="L353" s="13"/>
      <c r="M353" s="13"/>
      <c r="N353" s="13"/>
      <c r="O353" s="13"/>
      <c r="P353" s="13"/>
      <c r="Q353" s="13"/>
      <c r="R353" s="14"/>
    </row>
    <row r="354" spans="2:18" x14ac:dyDescent="0.25">
      <c r="B354" s="19"/>
      <c r="C354" s="11"/>
      <c r="D354" s="12"/>
      <c r="E354" s="13"/>
      <c r="F354" s="13"/>
      <c r="G354" s="13"/>
      <c r="H354" s="13"/>
      <c r="I354" s="13"/>
      <c r="J354" s="13"/>
      <c r="K354" s="13"/>
      <c r="L354" s="13"/>
      <c r="M354" s="13"/>
      <c r="N354" s="13"/>
      <c r="O354" s="13"/>
      <c r="P354" s="13"/>
      <c r="Q354" s="13"/>
      <c r="R354" s="14"/>
    </row>
    <row r="355" spans="2:18" x14ac:dyDescent="0.25">
      <c r="B355" s="19"/>
      <c r="C355" s="11"/>
      <c r="D355" s="12"/>
      <c r="E355" s="13"/>
      <c r="F355" s="13"/>
      <c r="G355" s="13"/>
      <c r="H355" s="13"/>
      <c r="I355" s="13"/>
      <c r="J355" s="13"/>
      <c r="K355" s="13"/>
      <c r="L355" s="13"/>
      <c r="M355" s="13"/>
      <c r="N355" s="13"/>
      <c r="O355" s="13"/>
      <c r="P355" s="13"/>
      <c r="Q355" s="13"/>
      <c r="R355" s="14"/>
    </row>
    <row r="356" spans="2:18" s="35" customFormat="1" ht="16.5" thickBot="1" x14ac:dyDescent="0.3">
      <c r="B356" s="36"/>
      <c r="C356" s="39"/>
      <c r="D356" s="37"/>
      <c r="E356" s="37"/>
      <c r="F356" s="37"/>
      <c r="G356" s="41"/>
      <c r="H356" s="37"/>
      <c r="I356" s="37"/>
      <c r="J356" s="37"/>
      <c r="K356" s="37"/>
      <c r="L356" s="37"/>
      <c r="M356" s="37"/>
      <c r="N356" s="37"/>
      <c r="O356" s="37"/>
      <c r="P356" s="37"/>
      <c r="Q356" s="37"/>
      <c r="R356" s="38"/>
    </row>
    <row r="357" spans="2:18" ht="16.5" thickBot="1" x14ac:dyDescent="0.3">
      <c r="B357" s="40"/>
      <c r="C357" s="7"/>
      <c r="D357" s="6"/>
      <c r="E357" s="5"/>
      <c r="G357" s="6"/>
    </row>
    <row r="358" spans="2:18" ht="21.75" thickBot="1" x14ac:dyDescent="0.4">
      <c r="B358" s="50" t="s">
        <v>349</v>
      </c>
      <c r="C358" s="8"/>
      <c r="D358" s="22"/>
      <c r="E358" s="9"/>
      <c r="F358" s="9"/>
      <c r="G358" s="9"/>
      <c r="H358" s="9"/>
      <c r="I358" s="9"/>
      <c r="J358" s="9"/>
      <c r="K358" s="9"/>
      <c r="L358" s="9"/>
      <c r="M358" s="9"/>
      <c r="N358" s="9"/>
      <c r="O358" s="9"/>
      <c r="P358" s="9"/>
      <c r="Q358" s="9"/>
      <c r="R358" s="10"/>
    </row>
    <row r="359" spans="2:18" x14ac:dyDescent="0.25">
      <c r="B359" s="19"/>
      <c r="C359" s="11"/>
      <c r="D359" s="12"/>
      <c r="E359" s="13"/>
      <c r="F359" s="13"/>
      <c r="G359" s="13"/>
      <c r="H359" s="13"/>
      <c r="I359" s="13"/>
      <c r="J359" s="13"/>
      <c r="K359" s="13"/>
      <c r="L359" s="13"/>
      <c r="M359" s="13"/>
      <c r="N359" s="13"/>
      <c r="O359" s="13"/>
      <c r="P359" s="13"/>
      <c r="Q359" s="13"/>
      <c r="R359" s="14"/>
    </row>
    <row r="360" spans="2:18" x14ac:dyDescent="0.25">
      <c r="B360" s="19"/>
      <c r="C360" s="11"/>
      <c r="D360" s="12"/>
      <c r="E360" s="13"/>
      <c r="F360" s="13"/>
      <c r="G360" s="13"/>
      <c r="H360" s="13"/>
      <c r="I360" s="13"/>
      <c r="J360" s="13"/>
      <c r="K360" s="13"/>
      <c r="L360" s="13"/>
      <c r="M360" s="13"/>
      <c r="N360" s="13"/>
      <c r="O360" s="13"/>
      <c r="P360" s="13"/>
      <c r="Q360" s="13"/>
      <c r="R360" s="14"/>
    </row>
    <row r="361" spans="2:18" x14ac:dyDescent="0.25">
      <c r="B361" s="19"/>
      <c r="C361" s="11"/>
      <c r="D361" s="12"/>
      <c r="E361" s="13"/>
      <c r="F361" s="13"/>
      <c r="G361" s="13"/>
      <c r="H361" s="13"/>
      <c r="I361" s="13"/>
      <c r="J361" s="13"/>
      <c r="K361" s="13"/>
      <c r="L361" s="13"/>
      <c r="M361" s="13"/>
      <c r="N361" s="13"/>
      <c r="O361" s="13"/>
      <c r="P361" s="13"/>
      <c r="Q361" s="13"/>
      <c r="R361" s="14"/>
    </row>
    <row r="362" spans="2:18" x14ac:dyDescent="0.25">
      <c r="B362" s="19"/>
      <c r="C362" s="11"/>
      <c r="D362" s="12"/>
      <c r="E362" s="13"/>
      <c r="F362" s="13"/>
      <c r="G362" s="13"/>
      <c r="H362" s="13"/>
      <c r="I362" s="13"/>
      <c r="J362" s="13"/>
      <c r="K362" s="13"/>
      <c r="L362" s="13"/>
      <c r="M362" s="13"/>
      <c r="N362" s="13"/>
      <c r="O362" s="13"/>
      <c r="P362" s="13"/>
      <c r="Q362" s="13"/>
      <c r="R362" s="14"/>
    </row>
    <row r="363" spans="2:18" x14ac:dyDescent="0.25">
      <c r="B363" s="19"/>
      <c r="C363" s="11"/>
      <c r="D363" s="12"/>
      <c r="E363" s="13"/>
      <c r="F363" s="13"/>
      <c r="G363" s="13"/>
      <c r="H363" s="13"/>
      <c r="I363" s="13"/>
      <c r="J363" s="13"/>
      <c r="K363" s="13"/>
      <c r="L363" s="13"/>
      <c r="M363" s="13"/>
      <c r="N363" s="13"/>
      <c r="O363" s="13"/>
      <c r="P363" s="13"/>
      <c r="Q363" s="13"/>
      <c r="R363" s="14"/>
    </row>
    <row r="364" spans="2:18" x14ac:dyDescent="0.25">
      <c r="B364" s="19"/>
      <c r="C364" s="11"/>
      <c r="D364" s="12"/>
      <c r="E364" s="13"/>
      <c r="F364" s="13"/>
      <c r="G364" s="13"/>
      <c r="H364" s="13"/>
      <c r="I364" s="13"/>
      <c r="J364" s="13"/>
      <c r="K364" s="13"/>
      <c r="L364" s="13"/>
      <c r="M364" s="13"/>
      <c r="N364" s="13"/>
      <c r="O364" s="13"/>
      <c r="P364" s="13"/>
      <c r="Q364" s="13"/>
      <c r="R364" s="14"/>
    </row>
    <row r="365" spans="2:18" x14ac:dyDescent="0.25">
      <c r="B365" s="19"/>
      <c r="C365" s="11"/>
      <c r="D365" s="12"/>
      <c r="E365" s="13"/>
      <c r="F365" s="13"/>
      <c r="G365" s="13"/>
      <c r="H365" s="13"/>
      <c r="I365" s="13"/>
      <c r="J365" s="13"/>
      <c r="K365" s="13"/>
      <c r="L365" s="13"/>
      <c r="M365" s="13"/>
      <c r="N365" s="13"/>
      <c r="O365" s="13"/>
      <c r="P365" s="13"/>
      <c r="Q365" s="13"/>
      <c r="R365" s="14"/>
    </row>
    <row r="366" spans="2:18" x14ac:dyDescent="0.25">
      <c r="B366" s="19"/>
      <c r="C366" s="11"/>
      <c r="D366" s="12"/>
      <c r="E366" s="13"/>
      <c r="F366" s="13"/>
      <c r="G366" s="13"/>
      <c r="H366" s="13"/>
      <c r="I366" s="13"/>
      <c r="J366" s="13"/>
      <c r="K366" s="13"/>
      <c r="L366" s="13"/>
      <c r="M366" s="13"/>
      <c r="N366" s="13"/>
      <c r="O366" s="13"/>
      <c r="P366" s="13"/>
      <c r="Q366" s="13"/>
      <c r="R366" s="14"/>
    </row>
    <row r="367" spans="2:18" x14ac:dyDescent="0.25">
      <c r="B367" s="19"/>
      <c r="C367" s="11"/>
      <c r="D367" s="12"/>
      <c r="E367" s="13"/>
      <c r="F367" s="13"/>
      <c r="G367" s="13"/>
      <c r="H367" s="13"/>
      <c r="I367" s="13"/>
      <c r="J367" s="13"/>
      <c r="K367" s="13"/>
      <c r="L367" s="13"/>
      <c r="M367" s="13"/>
      <c r="N367" s="13"/>
      <c r="O367" s="13"/>
      <c r="P367" s="13"/>
      <c r="Q367" s="13"/>
      <c r="R367" s="14"/>
    </row>
    <row r="368" spans="2:18" x14ac:dyDescent="0.25">
      <c r="B368" s="19"/>
      <c r="C368" s="11"/>
      <c r="D368" s="12"/>
      <c r="E368" s="13"/>
      <c r="F368" s="13"/>
      <c r="G368" s="13"/>
      <c r="H368" s="13"/>
      <c r="I368" s="13"/>
      <c r="J368" s="13"/>
      <c r="K368" s="13"/>
      <c r="L368" s="13"/>
      <c r="M368" s="13"/>
      <c r="N368" s="13"/>
      <c r="O368" s="13"/>
      <c r="P368" s="13"/>
      <c r="Q368" s="13"/>
      <c r="R368" s="14"/>
    </row>
    <row r="369" spans="2:18" x14ac:dyDescent="0.25">
      <c r="B369" s="19"/>
      <c r="C369" s="11"/>
      <c r="D369" s="12"/>
      <c r="E369" s="13"/>
      <c r="F369" s="13"/>
      <c r="G369" s="13"/>
      <c r="H369" s="13"/>
      <c r="I369" s="13"/>
      <c r="J369" s="13"/>
      <c r="K369" s="13"/>
      <c r="L369" s="13"/>
      <c r="M369" s="13"/>
      <c r="N369" s="13"/>
      <c r="O369" s="13"/>
      <c r="P369" s="13"/>
      <c r="Q369" s="13"/>
      <c r="R369" s="14"/>
    </row>
    <row r="370" spans="2:18" x14ac:dyDescent="0.25">
      <c r="B370" s="19"/>
      <c r="C370" s="11"/>
      <c r="D370" s="12"/>
      <c r="E370" s="13"/>
      <c r="F370" s="13"/>
      <c r="G370" s="13"/>
      <c r="H370" s="13"/>
      <c r="I370" s="13" t="s">
        <v>400</v>
      </c>
      <c r="J370" s="13"/>
      <c r="K370" s="13"/>
      <c r="L370" s="13"/>
      <c r="M370" s="13"/>
      <c r="N370" s="13"/>
      <c r="O370" s="13"/>
      <c r="P370" s="13"/>
      <c r="Q370" s="13"/>
      <c r="R370" s="14"/>
    </row>
    <row r="371" spans="2:18" ht="16.5" thickBot="1" x14ac:dyDescent="0.3">
      <c r="B371" s="19"/>
      <c r="C371" s="11"/>
      <c r="D371" s="12"/>
      <c r="E371" s="13"/>
      <c r="F371" s="13"/>
      <c r="G371" s="13"/>
      <c r="H371" s="13"/>
      <c r="I371" s="13"/>
      <c r="J371" s="13"/>
      <c r="K371" s="13"/>
      <c r="L371" s="13"/>
      <c r="M371" s="13"/>
      <c r="N371" s="13"/>
      <c r="O371" s="13"/>
      <c r="P371" s="13"/>
      <c r="Q371" s="13"/>
      <c r="R371" s="14"/>
    </row>
    <row r="372" spans="2:18" ht="19.5" thickBot="1" x14ac:dyDescent="0.35">
      <c r="B372" s="19"/>
      <c r="C372" s="55" t="s">
        <v>318</v>
      </c>
      <c r="D372" s="401">
        <f ca="1">YEAR(TODAY())-5</f>
        <v>2020</v>
      </c>
      <c r="E372" s="402">
        <f ca="1">D372+1</f>
        <v>2021</v>
      </c>
      <c r="F372" s="402">
        <f ca="1">E372+1</f>
        <v>2022</v>
      </c>
      <c r="G372" s="402">
        <f ca="1">F372+1</f>
        <v>2023</v>
      </c>
      <c r="H372" s="402">
        <f ca="1">G372+1</f>
        <v>2024</v>
      </c>
      <c r="I372" s="60" t="s">
        <v>24</v>
      </c>
      <c r="J372" s="61" t="s">
        <v>91</v>
      </c>
      <c r="K372" s="13"/>
      <c r="L372" s="13"/>
      <c r="M372" s="13"/>
      <c r="N372" s="13"/>
      <c r="O372" s="13"/>
      <c r="P372" s="13"/>
      <c r="Q372" s="13"/>
      <c r="R372" s="14"/>
    </row>
    <row r="373" spans="2:18" x14ac:dyDescent="0.25">
      <c r="B373" s="19"/>
      <c r="C373" s="287" t="s">
        <v>288</v>
      </c>
      <c r="D373" s="143">
        <f>D98</f>
        <v>304832</v>
      </c>
      <c r="E373" s="143">
        <f>E98</f>
        <v>274561</v>
      </c>
      <c r="F373" s="143">
        <f>F98</f>
        <v>300712</v>
      </c>
      <c r="G373" s="143">
        <f>G98</f>
        <v>479437</v>
      </c>
      <c r="H373" s="143">
        <f>H98</f>
        <v>483542</v>
      </c>
      <c r="I373" s="188">
        <f t="shared" ref="I373:I392" ca="1" si="14">IF(AND(ISNUMBER(D373),ISNUMBER(E373),ISNUMBER(F373),ISNUMBER(G373),ISNUMBER(H373)),TREND(D373:H373,D$42:H$42,I$42),"SIN DATOS")</f>
        <v>537305.59999999404</v>
      </c>
      <c r="J373" s="56"/>
      <c r="K373" s="13" t="s">
        <v>11</v>
      </c>
      <c r="L373" s="13"/>
      <c r="M373" s="13"/>
      <c r="N373" s="13"/>
      <c r="O373" s="13"/>
      <c r="P373" s="13"/>
      <c r="Q373" s="13"/>
      <c r="R373" s="14"/>
    </row>
    <row r="374" spans="2:18" x14ac:dyDescent="0.25">
      <c r="B374" s="19"/>
      <c r="C374" s="285" t="s">
        <v>289</v>
      </c>
      <c r="D374" s="143">
        <f>D52</f>
        <v>84007</v>
      </c>
      <c r="E374" s="143">
        <f>E52</f>
        <v>101045</v>
      </c>
      <c r="F374" s="143">
        <f>F52</f>
        <v>140367</v>
      </c>
      <c r="G374" s="143">
        <f>G52</f>
        <v>177091</v>
      </c>
      <c r="H374" s="143">
        <f>H52</f>
        <v>247911</v>
      </c>
      <c r="I374" s="188">
        <f t="shared" ca="1" si="14"/>
        <v>271240.40000000596</v>
      </c>
      <c r="J374" s="56"/>
      <c r="K374" s="13" t="s">
        <v>290</v>
      </c>
      <c r="L374" s="13"/>
      <c r="M374" s="13"/>
      <c r="N374" s="13"/>
      <c r="O374" s="13"/>
      <c r="P374" s="13"/>
      <c r="Q374" s="13"/>
      <c r="R374" s="14"/>
    </row>
    <row r="375" spans="2:18" x14ac:dyDescent="0.25">
      <c r="B375" s="19"/>
      <c r="C375" s="285" t="s">
        <v>291</v>
      </c>
      <c r="D375" s="143">
        <f>IF(D374&gt;0,D373/D374,0)</f>
        <v>3.6286499934529264</v>
      </c>
      <c r="E375" s="143">
        <f>IF(E374&gt;0,E373/E374,0)</f>
        <v>2.717215102182196</v>
      </c>
      <c r="F375" s="143">
        <f>IF(F374&gt;0,F373/F374,0)</f>
        <v>2.14232690019734</v>
      </c>
      <c r="G375" s="143">
        <f>IF(G374&gt;0,G373/G374,0)</f>
        <v>2.7072917313697475</v>
      </c>
      <c r="H375" s="143">
        <f>IF(H374&gt;0,H373/H374,0)</f>
        <v>1.9504660946872063</v>
      </c>
      <c r="I375" s="188">
        <f t="shared" ca="1" si="14"/>
        <v>1.6193026138747655</v>
      </c>
      <c r="J375" s="56"/>
      <c r="K375" s="13" t="s">
        <v>292</v>
      </c>
      <c r="L375" s="13"/>
      <c r="M375" s="13"/>
      <c r="N375" s="13"/>
      <c r="O375" s="13"/>
      <c r="P375" s="13"/>
      <c r="Q375" s="13"/>
      <c r="R375" s="14"/>
    </row>
    <row r="376" spans="2:18" x14ac:dyDescent="0.25">
      <c r="B376" s="19"/>
      <c r="C376" s="293" t="s">
        <v>310</v>
      </c>
      <c r="D376" s="384">
        <f>IF(D375&lt;&gt;0,365/D375,0)</f>
        <v>100.58837326789839</v>
      </c>
      <c r="E376" s="384">
        <f>IF(E375&lt;&gt;0,365/E375,0)</f>
        <v>134.32871019554852</v>
      </c>
      <c r="F376" s="384">
        <f>IF(F375&lt;&gt;0,365/F375,0)</f>
        <v>170.37549216526111</v>
      </c>
      <c r="G376" s="384">
        <f>IF(G375&lt;&gt;0,365/G375,0)</f>
        <v>134.82108181054028</v>
      </c>
      <c r="H376" s="384">
        <f>IF(H375&lt;&gt;0,365/H375,0)</f>
        <v>187.13475768392405</v>
      </c>
      <c r="I376" s="385">
        <f t="shared" ca="1" si="14"/>
        <v>197.52522515875171</v>
      </c>
      <c r="J376" s="56"/>
      <c r="K376" s="13" t="s">
        <v>311</v>
      </c>
      <c r="L376" s="13"/>
      <c r="M376" s="13"/>
      <c r="N376" s="13"/>
      <c r="O376" s="13"/>
      <c r="P376" s="13"/>
      <c r="Q376" s="13"/>
      <c r="R376" s="14"/>
    </row>
    <row r="377" spans="2:18" x14ac:dyDescent="0.25">
      <c r="B377" s="19"/>
      <c r="C377" s="285" t="s">
        <v>293</v>
      </c>
      <c r="D377" s="143">
        <v>310000</v>
      </c>
      <c r="E377" s="143">
        <v>290000</v>
      </c>
      <c r="F377" s="143">
        <v>315000</v>
      </c>
      <c r="G377" s="143">
        <v>490000</v>
      </c>
      <c r="H377" s="143">
        <v>510000</v>
      </c>
      <c r="I377" s="188">
        <f t="shared" ca="1" si="14"/>
        <v>563000</v>
      </c>
      <c r="J377" s="56"/>
      <c r="K377" s="13" t="s">
        <v>294</v>
      </c>
      <c r="L377" s="13"/>
      <c r="M377" s="13"/>
      <c r="N377" s="13"/>
      <c r="O377" s="13"/>
      <c r="P377" s="13"/>
      <c r="Q377" s="13"/>
      <c r="R377" s="14"/>
    </row>
    <row r="378" spans="2:18" x14ac:dyDescent="0.25">
      <c r="B378" s="19"/>
      <c r="C378" s="285" t="s">
        <v>295</v>
      </c>
      <c r="D378" s="143">
        <v>20000</v>
      </c>
      <c r="E378" s="143">
        <v>25000</v>
      </c>
      <c r="F378" s="143">
        <v>30000</v>
      </c>
      <c r="G378" s="143">
        <v>50000</v>
      </c>
      <c r="H378" s="143">
        <v>75000</v>
      </c>
      <c r="I378" s="188">
        <f t="shared" ca="1" si="14"/>
        <v>80500</v>
      </c>
      <c r="J378" s="56"/>
      <c r="K378" s="13" t="s">
        <v>296</v>
      </c>
      <c r="L378" s="13"/>
      <c r="M378" s="13"/>
      <c r="N378" s="13"/>
      <c r="O378" s="13"/>
      <c r="P378" s="13"/>
      <c r="Q378" s="13"/>
      <c r="R378" s="14"/>
    </row>
    <row r="379" spans="2:18" x14ac:dyDescent="0.25">
      <c r="B379" s="19"/>
      <c r="C379" s="285" t="s">
        <v>297</v>
      </c>
      <c r="D379" s="143">
        <f>IF(D378&gt;0,D377/D378,0)</f>
        <v>15.5</v>
      </c>
      <c r="E379" s="143">
        <f>IF(E378&gt;0,E377/E378,0)</f>
        <v>11.6</v>
      </c>
      <c r="F379" s="143">
        <f>IF(F378&gt;0,F377/F378,0)</f>
        <v>10.5</v>
      </c>
      <c r="G379" s="143">
        <f>IF(G378&gt;0,G377/G378,0)</f>
        <v>9.8000000000000007</v>
      </c>
      <c r="H379" s="143">
        <f>IF(H378&gt;0,H377/H378,0)</f>
        <v>6.8</v>
      </c>
      <c r="I379" s="188">
        <f t="shared" ca="1" si="14"/>
        <v>5.0799999999999272</v>
      </c>
      <c r="J379" s="56"/>
      <c r="K379" s="13" t="s">
        <v>298</v>
      </c>
      <c r="L379" s="13"/>
      <c r="M379" s="13"/>
      <c r="N379" s="13"/>
      <c r="O379" s="13"/>
      <c r="P379" s="13"/>
      <c r="Q379" s="13"/>
      <c r="R379" s="14"/>
    </row>
    <row r="380" spans="2:18" x14ac:dyDescent="0.25">
      <c r="B380" s="19"/>
      <c r="C380" s="293" t="s">
        <v>312</v>
      </c>
      <c r="D380" s="384">
        <f>IF(D379&lt;&gt;0,365/D379,0)</f>
        <v>23.548387096774192</v>
      </c>
      <c r="E380" s="384">
        <f>IF(E379&lt;&gt;0,365/E379,0)</f>
        <v>31.46551724137931</v>
      </c>
      <c r="F380" s="384">
        <f>IF(F379&lt;&gt;0,365/F379,0)</f>
        <v>34.761904761904759</v>
      </c>
      <c r="G380" s="384">
        <f>IF(G379&lt;&gt;0,365/G379,0)</f>
        <v>37.244897959183668</v>
      </c>
      <c r="H380" s="384">
        <f>IF(H379&lt;&gt;0,365/H379,0)</f>
        <v>53.676470588235297</v>
      </c>
      <c r="I380" s="385">
        <f t="shared" ca="1" si="14"/>
        <v>55.950099839714312</v>
      </c>
      <c r="J380" s="56"/>
      <c r="K380" s="13" t="s">
        <v>313</v>
      </c>
      <c r="L380" s="13"/>
      <c r="M380" s="13"/>
      <c r="N380" s="13"/>
      <c r="O380" s="13"/>
      <c r="P380" s="13"/>
      <c r="Q380" s="13"/>
      <c r="R380" s="14"/>
    </row>
    <row r="381" spans="2:18" x14ac:dyDescent="0.25">
      <c r="B381" s="19"/>
      <c r="C381" s="285" t="s">
        <v>299</v>
      </c>
      <c r="D381" s="143">
        <v>500000</v>
      </c>
      <c r="E381" s="143">
        <v>550000</v>
      </c>
      <c r="F381" s="143">
        <v>650000</v>
      </c>
      <c r="G381" s="143">
        <v>700000</v>
      </c>
      <c r="H381" s="143">
        <v>700000</v>
      </c>
      <c r="I381" s="188">
        <f t="shared" ca="1" si="14"/>
        <v>785000</v>
      </c>
      <c r="J381" s="56"/>
      <c r="K381" s="13" t="s">
        <v>300</v>
      </c>
      <c r="L381" s="13"/>
      <c r="M381" s="13"/>
      <c r="N381" s="13"/>
      <c r="O381" s="13"/>
      <c r="P381" s="13"/>
      <c r="Q381" s="13"/>
      <c r="R381" s="14"/>
    </row>
    <row r="382" spans="2:18" x14ac:dyDescent="0.25">
      <c r="B382" s="19"/>
      <c r="C382" s="285" t="s">
        <v>301</v>
      </c>
      <c r="D382" s="143">
        <v>60000</v>
      </c>
      <c r="E382" s="143">
        <v>75000</v>
      </c>
      <c r="F382" s="143">
        <v>50000</v>
      </c>
      <c r="G382" s="143">
        <v>42000</v>
      </c>
      <c r="H382" s="143">
        <v>45000</v>
      </c>
      <c r="I382" s="188">
        <f t="shared" ca="1" si="14"/>
        <v>35500</v>
      </c>
      <c r="J382" s="56"/>
      <c r="K382" s="13" t="s">
        <v>302</v>
      </c>
      <c r="L382" s="13"/>
      <c r="M382" s="13"/>
      <c r="N382" s="13"/>
      <c r="O382" s="13"/>
      <c r="P382" s="13"/>
      <c r="Q382" s="13"/>
      <c r="R382" s="14"/>
    </row>
    <row r="383" spans="2:18" x14ac:dyDescent="0.25">
      <c r="B383" s="19"/>
      <c r="C383" s="285" t="s">
        <v>303</v>
      </c>
      <c r="D383" s="143">
        <f>IF(D382&gt;0,D381/D382,0)</f>
        <v>8.3333333333333339</v>
      </c>
      <c r="E383" s="143">
        <f>IF(E382&gt;0,E381/E382,0)</f>
        <v>7.333333333333333</v>
      </c>
      <c r="F383" s="143">
        <f>IF(F382&gt;0,F381/F382,0)</f>
        <v>13</v>
      </c>
      <c r="G383" s="143">
        <f>IF(G382&gt;0,G381/G382,0)</f>
        <v>16.666666666666668</v>
      </c>
      <c r="H383" s="143">
        <f>IF(H382&gt;0,H381/H382,0)</f>
        <v>15.555555555555555</v>
      </c>
      <c r="I383" s="188">
        <f t="shared" ca="1" si="14"/>
        <v>19.311111111111131</v>
      </c>
      <c r="J383" s="56"/>
      <c r="K383" s="13" t="s">
        <v>304</v>
      </c>
      <c r="L383" s="13"/>
      <c r="M383" s="13"/>
      <c r="N383" s="13"/>
      <c r="O383" s="13"/>
      <c r="P383" s="13"/>
      <c r="Q383" s="13"/>
      <c r="R383" s="14"/>
    </row>
    <row r="384" spans="2:18" x14ac:dyDescent="0.25">
      <c r="B384" s="19"/>
      <c r="C384" s="293" t="s">
        <v>314</v>
      </c>
      <c r="D384" s="384">
        <f>IF(D383&lt;&gt;0,365/D383,0)</f>
        <v>43.8</v>
      </c>
      <c r="E384" s="384">
        <f>IF(E383&lt;&gt;0,365/E383,0)</f>
        <v>49.772727272727273</v>
      </c>
      <c r="F384" s="384">
        <f>IF(F383&lt;&gt;0,365/F383,0)</f>
        <v>28.076923076923077</v>
      </c>
      <c r="G384" s="384">
        <f>IF(G383&lt;&gt;0,365/G383,0)</f>
        <v>21.9</v>
      </c>
      <c r="H384" s="384">
        <f>IF(H383&lt;&gt;0,365/H383,0)</f>
        <v>23.464285714285715</v>
      </c>
      <c r="I384" s="385">
        <f t="shared" ca="1" si="14"/>
        <v>12.83954045954124</v>
      </c>
      <c r="J384" s="56"/>
      <c r="K384" s="13" t="s">
        <v>315</v>
      </c>
      <c r="L384" s="13"/>
      <c r="M384" s="13"/>
      <c r="N384" s="13"/>
      <c r="O384" s="13"/>
      <c r="P384" s="13"/>
      <c r="Q384" s="13"/>
      <c r="R384" s="14"/>
    </row>
    <row r="385" spans="2:18" x14ac:dyDescent="0.25">
      <c r="B385" s="19"/>
      <c r="C385" s="285" t="s">
        <v>305</v>
      </c>
      <c r="D385" s="143">
        <f>D95</f>
        <v>544687</v>
      </c>
      <c r="E385" s="143">
        <f>E95</f>
        <v>641626</v>
      </c>
      <c r="F385" s="143">
        <f>F95</f>
        <v>709053</v>
      </c>
      <c r="G385" s="143">
        <f>G95</f>
        <v>800083</v>
      </c>
      <c r="H385" s="143">
        <f>H95</f>
        <v>744874</v>
      </c>
      <c r="I385" s="188">
        <f t="shared" ca="1" si="14"/>
        <v>855713.89999999106</v>
      </c>
      <c r="J385" s="56"/>
      <c r="K385" s="13" t="s">
        <v>12</v>
      </c>
      <c r="L385" s="13"/>
      <c r="M385" s="13"/>
      <c r="N385" s="13"/>
      <c r="O385" s="13"/>
      <c r="P385" s="13"/>
      <c r="Q385" s="13"/>
      <c r="R385" s="14"/>
    </row>
    <row r="386" spans="2:18" x14ac:dyDescent="0.25">
      <c r="B386" s="19"/>
      <c r="C386" s="285" t="s">
        <v>306</v>
      </c>
      <c r="D386" s="143">
        <f>D53</f>
        <v>39779</v>
      </c>
      <c r="E386" s="143">
        <f>E53</f>
        <v>73444</v>
      </c>
      <c r="F386" s="143">
        <f>F53</f>
        <v>88979</v>
      </c>
      <c r="G386" s="143">
        <f>G53</f>
        <v>150725</v>
      </c>
      <c r="H386" s="143">
        <f>H53</f>
        <v>111094</v>
      </c>
      <c r="I386" s="188">
        <f t="shared" ca="1" si="14"/>
        <v>158777.50000000745</v>
      </c>
      <c r="J386" s="56"/>
      <c r="K386" s="13" t="s">
        <v>307</v>
      </c>
      <c r="L386" s="13"/>
      <c r="M386" s="13"/>
      <c r="N386" s="13"/>
      <c r="O386" s="13"/>
      <c r="P386" s="13"/>
      <c r="Q386" s="13"/>
      <c r="R386" s="14"/>
    </row>
    <row r="387" spans="2:18" x14ac:dyDescent="0.25">
      <c r="B387" s="19"/>
      <c r="C387" s="285" t="s">
        <v>308</v>
      </c>
      <c r="D387" s="143">
        <f>IF(D386&gt;0,D385/D386,0)</f>
        <v>13.692827874003871</v>
      </c>
      <c r="E387" s="143">
        <f>IF(E386&gt;0,E385/E386,0)</f>
        <v>8.7362616415227929</v>
      </c>
      <c r="F387" s="143">
        <f>IF(F386&gt;0,F385/F386,0)</f>
        <v>7.968767911529687</v>
      </c>
      <c r="G387" s="143">
        <f>IF(G386&gt;0,G385/G386,0)</f>
        <v>5.3082302206004313</v>
      </c>
      <c r="H387" s="143">
        <f>IF(H386&gt;0,H385/H386,0)</f>
        <v>6.7048985543773743</v>
      </c>
      <c r="I387" s="188">
        <f t="shared" ca="1" si="14"/>
        <v>3.2610302223547478</v>
      </c>
      <c r="J387" s="56"/>
      <c r="K387" s="13" t="s">
        <v>309</v>
      </c>
      <c r="L387" s="13"/>
      <c r="M387" s="13"/>
      <c r="N387" s="13"/>
      <c r="O387" s="13"/>
      <c r="P387" s="13"/>
      <c r="Q387" s="13"/>
      <c r="R387" s="14"/>
    </row>
    <row r="388" spans="2:18" x14ac:dyDescent="0.25">
      <c r="B388" s="19"/>
      <c r="C388" s="293" t="s">
        <v>316</v>
      </c>
      <c r="D388" s="384">
        <f>IF(D387&lt;&gt;0,365/D387,0)</f>
        <v>26.656290677031031</v>
      </c>
      <c r="E388" s="384">
        <f>IF(E387&lt;&gt;0,365/E387,0)</f>
        <v>41.779884231624031</v>
      </c>
      <c r="F388" s="384">
        <f>IF(F387&lt;&gt;0,365/F387,0)</f>
        <v>45.803818614405408</v>
      </c>
      <c r="G388" s="384">
        <f>IF(G387&lt;&gt;0,365/G387,0)</f>
        <v>68.761147280969595</v>
      </c>
      <c r="H388" s="384">
        <f>IF(H387&lt;&gt;0,365/H387,0)</f>
        <v>54.437810958631928</v>
      </c>
      <c r="I388" s="385">
        <f t="shared" ca="1" si="14"/>
        <v>72.251081436297682</v>
      </c>
      <c r="J388" s="56"/>
      <c r="K388" s="13" t="s">
        <v>317</v>
      </c>
      <c r="L388" s="13"/>
      <c r="M388" s="13"/>
      <c r="N388" s="13"/>
      <c r="O388" s="13"/>
      <c r="P388" s="13"/>
      <c r="Q388" s="13"/>
      <c r="R388" s="14"/>
    </row>
    <row r="389" spans="2:18" x14ac:dyDescent="0.25">
      <c r="B389" s="19"/>
      <c r="C389" s="285" t="s">
        <v>347</v>
      </c>
      <c r="D389" s="144">
        <f>D84</f>
        <v>10000</v>
      </c>
      <c r="E389" s="144">
        <f>E84</f>
        <v>12000</v>
      </c>
      <c r="F389" s="144">
        <f>F84</f>
        <v>20000</v>
      </c>
      <c r="G389" s="144">
        <f>G84</f>
        <v>24914</v>
      </c>
      <c r="H389" s="144">
        <f>H84</f>
        <v>104735</v>
      </c>
      <c r="I389" s="188">
        <f t="shared" ca="1" si="14"/>
        <v>95044.999999992549</v>
      </c>
      <c r="J389" s="56"/>
      <c r="K389" s="13" t="s">
        <v>401</v>
      </c>
      <c r="L389" s="13"/>
      <c r="M389" s="13"/>
      <c r="N389" s="13"/>
      <c r="O389" s="13"/>
      <c r="P389" s="13"/>
      <c r="Q389" s="13"/>
      <c r="R389" s="14"/>
    </row>
    <row r="390" spans="2:18" x14ac:dyDescent="0.25">
      <c r="B390" s="19"/>
      <c r="C390" s="285" t="s">
        <v>346</v>
      </c>
      <c r="D390" s="143">
        <f>IF(D389&gt;0,D373/D389,0)</f>
        <v>30.4832</v>
      </c>
      <c r="E390" s="143">
        <f>IF(E389&gt;0,E373/E389,0)</f>
        <v>22.880083333333335</v>
      </c>
      <c r="F390" s="143">
        <f>IF(F389&gt;0,F373/F389,0)</f>
        <v>15.035600000000001</v>
      </c>
      <c r="G390" s="143">
        <f>IF(G389&gt;0,G373/G389,0)</f>
        <v>19.243678253190978</v>
      </c>
      <c r="H390" s="143">
        <f>IF(H389&gt;0,H373/H389,0)</f>
        <v>4.6168138635604148</v>
      </c>
      <c r="I390" s="188">
        <f t="shared" ca="1" si="14"/>
        <v>1.841121884111999</v>
      </c>
      <c r="J390" s="56"/>
      <c r="K390" s="13" t="s">
        <v>402</v>
      </c>
      <c r="L390" s="13"/>
      <c r="M390" s="13"/>
      <c r="N390" s="13"/>
      <c r="O390" s="13"/>
      <c r="P390" s="13"/>
      <c r="Q390" s="13"/>
      <c r="R390" s="14"/>
    </row>
    <row r="391" spans="2:18" x14ac:dyDescent="0.25">
      <c r="B391" s="19"/>
      <c r="C391" s="294" t="s">
        <v>345</v>
      </c>
      <c r="D391" s="384">
        <f>IF(D390&lt;&gt;0,365/D390,0)</f>
        <v>11.973808524039471</v>
      </c>
      <c r="E391" s="384">
        <f>IF(E390&lt;&gt;0,365/E390,0)</f>
        <v>15.952739099872158</v>
      </c>
      <c r="F391" s="384">
        <f>IF(F390&lt;&gt;0,365/F390,0)</f>
        <v>24.275718960334139</v>
      </c>
      <c r="G391" s="384">
        <f>IF(G390&lt;&gt;0,365/G390,0)</f>
        <v>18.967267857925023</v>
      </c>
      <c r="H391" s="384">
        <f>IF(H390&lt;&gt;0,365/H390,0)</f>
        <v>79.058851144264608</v>
      </c>
      <c r="I391" s="385">
        <f t="shared" ca="1" si="14"/>
        <v>71.201061316838604</v>
      </c>
      <c r="J391" s="56"/>
      <c r="K391" s="13" t="s">
        <v>403</v>
      </c>
      <c r="L391" s="13"/>
      <c r="M391" s="13"/>
      <c r="N391" s="13"/>
      <c r="O391" s="13"/>
      <c r="P391" s="13"/>
      <c r="Q391" s="13"/>
      <c r="R391" s="14"/>
    </row>
    <row r="392" spans="2:18" ht="16.5" thickBot="1" x14ac:dyDescent="0.3">
      <c r="B392" s="19"/>
      <c r="C392" s="295" t="s">
        <v>282</v>
      </c>
      <c r="D392" s="324"/>
      <c r="E392" s="324"/>
      <c r="F392" s="324"/>
      <c r="G392" s="324"/>
      <c r="H392" s="324"/>
      <c r="I392" s="326" t="str">
        <f t="shared" si="14"/>
        <v>SIN DATOS</v>
      </c>
      <c r="J392" s="52"/>
      <c r="K392" s="13" t="s">
        <v>404</v>
      </c>
      <c r="L392" s="13"/>
      <c r="M392" s="13"/>
      <c r="N392" s="13"/>
      <c r="O392" s="13"/>
      <c r="P392" s="13"/>
      <c r="Q392" s="13"/>
      <c r="R392" s="14"/>
    </row>
    <row r="393" spans="2:18" ht="16.5" thickBot="1" x14ac:dyDescent="0.3">
      <c r="B393" s="19"/>
      <c r="C393" s="11"/>
      <c r="D393" s="12"/>
      <c r="E393" s="13"/>
      <c r="F393" s="13"/>
      <c r="G393" s="13"/>
      <c r="H393" s="13"/>
      <c r="I393" s="13"/>
      <c r="J393" s="13"/>
      <c r="K393" s="13"/>
      <c r="L393" s="314" t="s">
        <v>495</v>
      </c>
      <c r="M393" s="13"/>
      <c r="N393" s="13"/>
      <c r="O393" s="13"/>
      <c r="P393" s="13"/>
      <c r="Q393" s="13"/>
      <c r="R393" s="14"/>
    </row>
    <row r="394" spans="2:18" ht="16.5" thickBot="1" x14ac:dyDescent="0.3">
      <c r="B394" s="19"/>
      <c r="C394" s="11"/>
      <c r="D394" s="12"/>
      <c r="E394" s="13"/>
      <c r="F394" s="13"/>
      <c r="G394" s="148" t="s">
        <v>411</v>
      </c>
      <c r="H394" s="149"/>
      <c r="I394" s="31"/>
      <c r="J394" s="31"/>
      <c r="K394" s="31"/>
      <c r="L394" s="13"/>
      <c r="M394" s="13"/>
      <c r="N394" s="13"/>
      <c r="O394" s="13"/>
      <c r="P394" s="13"/>
      <c r="Q394" s="13"/>
      <c r="R394" s="14"/>
    </row>
    <row r="395" spans="2:18" x14ac:dyDescent="0.25">
      <c r="B395" s="19"/>
      <c r="C395" s="11"/>
      <c r="D395" s="12"/>
      <c r="E395" s="13"/>
      <c r="F395" s="13"/>
      <c r="G395" s="107" t="s">
        <v>407</v>
      </c>
      <c r="H395" s="108"/>
      <c r="I395" s="105"/>
      <c r="J395" s="105"/>
      <c r="K395" s="119"/>
      <c r="L395" s="119"/>
      <c r="M395" s="120"/>
      <c r="N395" s="13"/>
      <c r="O395" s="13"/>
      <c r="P395" s="13"/>
      <c r="Q395" s="13"/>
      <c r="R395" s="14"/>
    </row>
    <row r="396" spans="2:18" x14ac:dyDescent="0.25">
      <c r="B396" s="19"/>
      <c r="C396" s="11"/>
      <c r="D396" s="12"/>
      <c r="E396" s="13"/>
      <c r="F396" s="13"/>
      <c r="G396" s="107" t="s">
        <v>408</v>
      </c>
      <c r="H396" s="108"/>
      <c r="I396" s="95"/>
      <c r="J396" s="95"/>
      <c r="K396" s="118"/>
      <c r="L396" s="118"/>
      <c r="M396" s="122"/>
      <c r="N396" s="13"/>
      <c r="O396" s="13"/>
      <c r="P396" s="13"/>
      <c r="Q396" s="13"/>
      <c r="R396" s="14"/>
    </row>
    <row r="397" spans="2:18" x14ac:dyDescent="0.25">
      <c r="B397" s="19"/>
      <c r="C397" s="11"/>
      <c r="D397" s="12"/>
      <c r="E397" s="13"/>
      <c r="F397" s="13"/>
      <c r="G397" s="107" t="s">
        <v>537</v>
      </c>
      <c r="H397" s="108"/>
      <c r="I397" s="95"/>
      <c r="J397" s="95"/>
      <c r="K397" s="118"/>
      <c r="L397" s="118"/>
      <c r="M397" s="122"/>
      <c r="N397" s="13"/>
      <c r="O397" s="13"/>
      <c r="P397" s="13"/>
      <c r="Q397" s="13"/>
      <c r="R397" s="14"/>
    </row>
    <row r="398" spans="2:18" x14ac:dyDescent="0.25">
      <c r="B398" s="19"/>
      <c r="C398" s="11"/>
      <c r="D398" s="12"/>
      <c r="E398" s="13"/>
      <c r="F398" s="13"/>
      <c r="G398" s="107" t="s">
        <v>410</v>
      </c>
      <c r="H398" s="108"/>
      <c r="I398" s="95"/>
      <c r="J398" s="95"/>
      <c r="K398" s="118"/>
      <c r="L398" s="118"/>
      <c r="M398" s="122"/>
      <c r="N398" s="13"/>
      <c r="O398" s="13"/>
      <c r="P398" s="13"/>
      <c r="Q398" s="13"/>
      <c r="R398" s="14"/>
    </row>
    <row r="399" spans="2:18" ht="16.5" thickBot="1" x14ac:dyDescent="0.3">
      <c r="B399" s="19"/>
      <c r="C399" s="11"/>
      <c r="D399" s="12"/>
      <c r="E399" s="13"/>
      <c r="F399" s="13"/>
      <c r="G399" s="110" t="s">
        <v>409</v>
      </c>
      <c r="H399" s="125"/>
      <c r="I399" s="125"/>
      <c r="J399" s="125"/>
      <c r="K399" s="125"/>
      <c r="L399" s="125"/>
      <c r="M399" s="126"/>
      <c r="N399" s="13"/>
      <c r="O399" s="13"/>
      <c r="P399" s="13"/>
      <c r="Q399" s="13"/>
      <c r="R399" s="14"/>
    </row>
    <row r="400" spans="2:18" x14ac:dyDescent="0.25">
      <c r="B400" s="19"/>
      <c r="C400" s="11"/>
      <c r="D400" s="12"/>
      <c r="E400" s="13"/>
      <c r="F400" s="13"/>
      <c r="G400" s="13"/>
      <c r="H400" s="13"/>
      <c r="I400" s="13"/>
      <c r="J400" s="13"/>
      <c r="K400" s="13"/>
      <c r="L400" s="13"/>
      <c r="M400" s="13"/>
      <c r="N400" s="13"/>
      <c r="O400" s="13"/>
      <c r="P400" s="13"/>
      <c r="Q400" s="13"/>
      <c r="R400" s="14"/>
    </row>
    <row r="401" spans="2:18" x14ac:dyDescent="0.25">
      <c r="B401" s="19"/>
      <c r="C401" s="11"/>
      <c r="D401" s="12"/>
      <c r="E401" s="13"/>
      <c r="F401" s="13"/>
      <c r="G401" s="13"/>
      <c r="H401" s="13"/>
      <c r="I401" s="13"/>
      <c r="J401" s="13"/>
      <c r="K401" s="13"/>
      <c r="L401" s="13"/>
      <c r="M401" s="13"/>
      <c r="N401" s="13"/>
      <c r="O401" s="13"/>
      <c r="P401" s="13"/>
      <c r="Q401" s="13"/>
      <c r="R401" s="14"/>
    </row>
    <row r="402" spans="2:18" x14ac:dyDescent="0.25">
      <c r="B402" s="19"/>
      <c r="C402" s="11"/>
      <c r="D402" s="12"/>
      <c r="E402" s="13"/>
      <c r="F402" s="13"/>
      <c r="G402" s="13"/>
      <c r="H402" s="13"/>
      <c r="I402" s="13"/>
      <c r="J402" s="13"/>
      <c r="K402" s="13"/>
      <c r="L402" s="13"/>
      <c r="M402" s="13"/>
      <c r="N402" s="13"/>
      <c r="O402" s="13"/>
      <c r="P402" s="13"/>
      <c r="Q402" s="13"/>
      <c r="R402" s="14"/>
    </row>
    <row r="403" spans="2:18" x14ac:dyDescent="0.25">
      <c r="B403" s="19"/>
      <c r="C403" s="11"/>
      <c r="D403" s="12"/>
      <c r="E403" s="13"/>
      <c r="F403" s="13"/>
      <c r="G403" s="13"/>
      <c r="H403" s="13"/>
      <c r="I403" s="13"/>
      <c r="J403" s="13"/>
      <c r="K403" s="13"/>
      <c r="L403" s="13"/>
      <c r="M403" s="13"/>
      <c r="N403" s="13"/>
      <c r="O403" s="13"/>
      <c r="P403" s="13"/>
      <c r="Q403" s="13"/>
      <c r="R403" s="14"/>
    </row>
    <row r="404" spans="2:18" ht="16.5" thickBot="1" x14ac:dyDescent="0.3">
      <c r="B404" s="19"/>
      <c r="C404" s="11"/>
      <c r="D404" s="11"/>
      <c r="E404" s="11"/>
      <c r="F404" s="13"/>
      <c r="G404" s="13"/>
      <c r="H404" s="12"/>
      <c r="I404" s="13"/>
      <c r="J404" s="13"/>
      <c r="K404" s="13"/>
      <c r="L404" s="13"/>
      <c r="M404" s="13"/>
      <c r="N404" s="13"/>
      <c r="O404" s="13"/>
      <c r="P404" s="13"/>
      <c r="Q404" s="13"/>
      <c r="R404" s="14"/>
    </row>
    <row r="405" spans="2:18" ht="18.75" x14ac:dyDescent="0.3">
      <c r="B405" s="19"/>
      <c r="C405" s="145" t="s">
        <v>406</v>
      </c>
      <c r="D405" s="146" t="s">
        <v>284</v>
      </c>
      <c r="E405" s="146" t="s">
        <v>283</v>
      </c>
      <c r="F405" s="146" t="s">
        <v>286</v>
      </c>
      <c r="G405" s="147" t="s">
        <v>287</v>
      </c>
      <c r="H405" s="12"/>
      <c r="I405" s="13"/>
      <c r="J405" s="13"/>
      <c r="K405" s="13"/>
      <c r="L405" s="13"/>
      <c r="M405" s="13"/>
      <c r="N405" s="13"/>
      <c r="O405" s="13"/>
      <c r="P405" s="13"/>
      <c r="Q405" s="13"/>
      <c r="R405" s="14"/>
    </row>
    <row r="406" spans="2:18" x14ac:dyDescent="0.25">
      <c r="B406" s="19"/>
      <c r="C406" s="288" t="s">
        <v>285</v>
      </c>
      <c r="D406" s="151">
        <f ca="1">DATE(YEAR(TODAY()),1,1)</f>
        <v>45658</v>
      </c>
      <c r="E406" s="74"/>
      <c r="F406" s="74"/>
      <c r="G406" s="75"/>
      <c r="H406" s="12"/>
      <c r="I406" s="13"/>
      <c r="J406" s="13"/>
      <c r="K406" s="13"/>
      <c r="L406" s="13"/>
      <c r="M406" s="13"/>
      <c r="N406" s="13"/>
      <c r="O406" s="13"/>
      <c r="P406" s="13"/>
      <c r="Q406" s="13"/>
      <c r="R406" s="14"/>
    </row>
    <row r="407" spans="2:18" x14ac:dyDescent="0.25">
      <c r="B407" s="19"/>
      <c r="C407" s="289" t="s">
        <v>405</v>
      </c>
      <c r="D407" s="333">
        <f>H376</f>
        <v>187.13475768392405</v>
      </c>
      <c r="E407" s="335">
        <f ca="1">D406</f>
        <v>45658</v>
      </c>
      <c r="F407" s="335">
        <f ca="1">E407+D407-1</f>
        <v>45844.134757683925</v>
      </c>
      <c r="G407" s="336">
        <f ca="1">E407-$D$406</f>
        <v>0</v>
      </c>
      <c r="H407" s="12"/>
      <c r="I407" s="13"/>
      <c r="J407" s="13"/>
      <c r="K407" s="13"/>
      <c r="L407" s="13"/>
      <c r="M407" s="13"/>
      <c r="N407" s="13"/>
      <c r="O407" s="13"/>
      <c r="P407" s="13"/>
      <c r="Q407" s="13"/>
      <c r="R407" s="14"/>
    </row>
    <row r="408" spans="2:18" x14ac:dyDescent="0.25">
      <c r="B408" s="19"/>
      <c r="C408" s="289" t="s">
        <v>412</v>
      </c>
      <c r="D408" s="333">
        <f>H380</f>
        <v>53.676470588235297</v>
      </c>
      <c r="E408" s="335">
        <f ca="1">F407+1</f>
        <v>45845.134757683925</v>
      </c>
      <c r="F408" s="335">
        <f ca="1">E408+D408-1</f>
        <v>45897.811228272163</v>
      </c>
      <c r="G408" s="337">
        <f ca="1">E408-$D$406</f>
        <v>187.13475768392527</v>
      </c>
      <c r="H408" s="12"/>
      <c r="I408" s="13"/>
      <c r="J408" s="13"/>
      <c r="K408" s="13"/>
      <c r="L408" s="13"/>
      <c r="M408" s="13"/>
      <c r="N408" s="13"/>
      <c r="O408" s="13"/>
      <c r="P408" s="13"/>
      <c r="Q408" s="13"/>
      <c r="R408" s="14"/>
    </row>
    <row r="409" spans="2:18" x14ac:dyDescent="0.25">
      <c r="B409" s="19"/>
      <c r="C409" s="289" t="s">
        <v>413</v>
      </c>
      <c r="D409" s="333">
        <f>H384</f>
        <v>23.464285714285715</v>
      </c>
      <c r="E409" s="335">
        <f ca="1">F408+1</f>
        <v>45898.811228272163</v>
      </c>
      <c r="F409" s="335">
        <f ca="1">E409+D409-1</f>
        <v>45921.275513986446</v>
      </c>
      <c r="G409" s="337">
        <f ca="1">E409-$D$406</f>
        <v>240.81122827216313</v>
      </c>
      <c r="H409" s="12"/>
      <c r="I409" s="13"/>
      <c r="J409" s="13"/>
      <c r="K409" s="13"/>
      <c r="L409" s="13"/>
      <c r="M409" s="13"/>
      <c r="N409" s="13"/>
      <c r="O409" s="13"/>
      <c r="P409" s="13"/>
      <c r="Q409" s="13"/>
      <c r="R409" s="14"/>
    </row>
    <row r="410" spans="2:18" x14ac:dyDescent="0.25">
      <c r="B410" s="19"/>
      <c r="C410" s="290" t="s">
        <v>414</v>
      </c>
      <c r="D410" s="334">
        <f>D407+D408+D409</f>
        <v>264.27551398644505</v>
      </c>
      <c r="E410" s="335">
        <f ca="1">D406</f>
        <v>45658</v>
      </c>
      <c r="F410" s="335">
        <f ca="1">E410+D410-1</f>
        <v>45921.275513986446</v>
      </c>
      <c r="G410" s="336">
        <f ca="1">E410-$D$406</f>
        <v>0</v>
      </c>
      <c r="H410" s="12"/>
      <c r="I410" s="13"/>
      <c r="J410" s="13"/>
      <c r="K410" s="13"/>
      <c r="L410" s="13"/>
      <c r="M410" s="13"/>
      <c r="N410" s="13"/>
      <c r="O410" s="13"/>
      <c r="P410" s="13"/>
      <c r="Q410" s="13"/>
      <c r="R410" s="14"/>
    </row>
    <row r="411" spans="2:18" x14ac:dyDescent="0.25">
      <c r="B411" s="19"/>
      <c r="C411" s="291"/>
      <c r="D411" s="150"/>
      <c r="E411" s="13"/>
      <c r="F411" s="13"/>
      <c r="G411" s="14"/>
      <c r="H411" s="12"/>
      <c r="I411" s="13"/>
      <c r="J411" s="13"/>
      <c r="K411" s="13"/>
      <c r="L411" s="13"/>
      <c r="M411" s="13"/>
      <c r="N411" s="13"/>
      <c r="O411" s="13"/>
      <c r="P411" s="13"/>
      <c r="Q411" s="13"/>
      <c r="R411" s="14"/>
    </row>
    <row r="412" spans="2:18" x14ac:dyDescent="0.25">
      <c r="B412" s="19"/>
      <c r="C412" s="289" t="s">
        <v>415</v>
      </c>
      <c r="D412" s="333">
        <f>H388</f>
        <v>54.437810958631928</v>
      </c>
      <c r="E412" s="335">
        <f ca="1">F409+1</f>
        <v>45922.275513986446</v>
      </c>
      <c r="F412" s="335">
        <f ca="1">E412+D412-1</f>
        <v>45975.713324945078</v>
      </c>
      <c r="G412" s="337">
        <f ca="1">E412-$D$406</f>
        <v>264.27551398644573</v>
      </c>
      <c r="H412" s="12"/>
      <c r="I412" s="13"/>
      <c r="J412" s="13"/>
      <c r="K412" s="13"/>
      <c r="L412" s="13"/>
      <c r="M412" s="13"/>
      <c r="N412" s="13"/>
      <c r="O412" s="13"/>
      <c r="P412" s="13"/>
      <c r="Q412" s="13"/>
      <c r="R412" s="14"/>
    </row>
    <row r="413" spans="2:18" x14ac:dyDescent="0.25">
      <c r="B413" s="19"/>
      <c r="C413" s="290" t="s">
        <v>416</v>
      </c>
      <c r="D413" s="334">
        <f>D407+D408+D409+D412</f>
        <v>318.71332494507698</v>
      </c>
      <c r="E413" s="335">
        <f ca="1">D406</f>
        <v>45658</v>
      </c>
      <c r="F413" s="335">
        <f ca="1">E413+D413-1</f>
        <v>45975.713324945078</v>
      </c>
      <c r="G413" s="336">
        <f ca="1">E413-$D$406</f>
        <v>0</v>
      </c>
      <c r="H413" s="12"/>
      <c r="I413" s="13"/>
      <c r="J413" s="13"/>
      <c r="K413" s="13"/>
      <c r="L413" s="13"/>
      <c r="M413" s="13"/>
      <c r="N413" s="13"/>
      <c r="O413" s="13"/>
      <c r="P413" s="13"/>
      <c r="Q413" s="13"/>
      <c r="R413" s="14"/>
    </row>
    <row r="414" spans="2:18" x14ac:dyDescent="0.25">
      <c r="B414" s="19"/>
      <c r="C414" s="291"/>
      <c r="D414" s="150"/>
      <c r="E414" s="13"/>
      <c r="F414" s="13"/>
      <c r="G414" s="14"/>
      <c r="H414" s="12"/>
      <c r="I414" s="13"/>
      <c r="J414" s="13"/>
      <c r="K414" s="13"/>
      <c r="L414" s="13"/>
      <c r="M414" s="13"/>
      <c r="N414" s="13"/>
      <c r="O414" s="13"/>
      <c r="P414" s="13"/>
      <c r="Q414" s="13"/>
      <c r="R414" s="14"/>
    </row>
    <row r="415" spans="2:18" x14ac:dyDescent="0.25">
      <c r="B415" s="19"/>
      <c r="C415" s="289" t="s">
        <v>417</v>
      </c>
      <c r="D415" s="333">
        <f>H391</f>
        <v>79.058851144264608</v>
      </c>
      <c r="E415" s="335">
        <f ca="1">IF(D406&lt;&gt;"",D406,"")</f>
        <v>45658</v>
      </c>
      <c r="F415" s="335">
        <f ca="1">E415+D415-1</f>
        <v>45736.058851144262</v>
      </c>
      <c r="G415" s="336">
        <f ca="1">E415-$D$406</f>
        <v>0</v>
      </c>
      <c r="H415" s="12"/>
      <c r="I415" s="13"/>
      <c r="J415" s="13"/>
      <c r="K415" s="13"/>
      <c r="L415" s="13"/>
      <c r="M415" s="13"/>
      <c r="N415" s="13"/>
      <c r="O415" s="13"/>
      <c r="P415" s="13"/>
      <c r="Q415" s="13"/>
      <c r="R415" s="14"/>
    </row>
    <row r="416" spans="2:18" ht="16.5" thickBot="1" x14ac:dyDescent="0.3">
      <c r="B416" s="19"/>
      <c r="C416" s="292" t="s">
        <v>418</v>
      </c>
      <c r="D416" s="338">
        <f>D413-D415</f>
        <v>239.65447380081235</v>
      </c>
      <c r="E416" s="339">
        <f ca="1">F415+1</f>
        <v>45737.058851144262</v>
      </c>
      <c r="F416" s="339">
        <f ca="1">E416+D416-1</f>
        <v>45975.713324945071</v>
      </c>
      <c r="G416" s="340">
        <f ca="1">E416-$D$406</f>
        <v>79.058851144262007</v>
      </c>
      <c r="H416" s="12"/>
      <c r="I416" s="13"/>
      <c r="J416" s="13"/>
      <c r="K416" s="13"/>
      <c r="L416" s="13"/>
      <c r="M416" s="13"/>
      <c r="N416" s="13"/>
      <c r="O416" s="13"/>
      <c r="P416" s="13"/>
      <c r="Q416" s="13"/>
      <c r="R416" s="14"/>
    </row>
    <row r="417" spans="2:18" x14ac:dyDescent="0.25">
      <c r="B417" s="19"/>
      <c r="C417" s="13"/>
      <c r="D417" s="13"/>
      <c r="E417" s="13"/>
      <c r="F417" s="13"/>
      <c r="G417" s="13"/>
      <c r="H417" s="12"/>
      <c r="I417" s="13"/>
      <c r="J417" s="13"/>
      <c r="K417" s="13"/>
      <c r="L417" s="13"/>
      <c r="M417" s="13"/>
      <c r="N417" s="13"/>
      <c r="O417" s="13"/>
      <c r="P417" s="13"/>
      <c r="Q417" s="13"/>
      <c r="R417" s="14"/>
    </row>
    <row r="418" spans="2:18" ht="16.5" thickBot="1" x14ac:dyDescent="0.3">
      <c r="B418" s="45"/>
      <c r="C418" s="17"/>
      <c r="D418" s="17"/>
      <c r="E418" s="17"/>
      <c r="F418" s="17"/>
      <c r="G418" s="17"/>
      <c r="H418" s="16"/>
      <c r="I418" s="17"/>
      <c r="J418" s="17"/>
      <c r="K418" s="17"/>
      <c r="L418" s="17"/>
      <c r="M418" s="17"/>
      <c r="N418" s="17"/>
      <c r="O418" s="17"/>
      <c r="P418" s="17"/>
      <c r="Q418" s="17"/>
      <c r="R418" s="18"/>
    </row>
    <row r="419" spans="2:18" ht="16.5" thickBot="1" x14ac:dyDescent="0.3">
      <c r="B419" s="40"/>
      <c r="C419" s="7"/>
      <c r="D419" s="6"/>
      <c r="E419" s="5"/>
      <c r="G419" s="6"/>
    </row>
    <row r="420" spans="2:18" ht="21.75" thickBot="1" x14ac:dyDescent="0.4">
      <c r="B420" s="50" t="s">
        <v>350</v>
      </c>
      <c r="C420" s="8"/>
      <c r="D420" s="22"/>
      <c r="E420" s="9"/>
      <c r="F420" s="9"/>
      <c r="G420" s="9"/>
      <c r="H420" s="9"/>
      <c r="I420" s="9"/>
      <c r="J420" s="9"/>
      <c r="K420" s="9"/>
      <c r="L420" s="9"/>
      <c r="M420" s="9"/>
      <c r="N420" s="9"/>
      <c r="O420" s="9"/>
      <c r="P420" s="9"/>
      <c r="Q420" s="9"/>
      <c r="R420" s="10"/>
    </row>
    <row r="421" spans="2:18" x14ac:dyDescent="0.25">
      <c r="B421" s="19"/>
      <c r="C421" s="11"/>
      <c r="D421" s="12"/>
      <c r="E421" s="13"/>
      <c r="F421" s="13"/>
      <c r="G421" s="13"/>
      <c r="H421" s="13"/>
      <c r="I421" s="13"/>
      <c r="J421" s="13"/>
      <c r="K421" s="13"/>
      <c r="L421" s="13"/>
      <c r="M421" s="13"/>
      <c r="N421" s="13"/>
      <c r="O421" s="13"/>
      <c r="P421" s="13"/>
      <c r="Q421" s="13"/>
      <c r="R421" s="14"/>
    </row>
    <row r="422" spans="2:18" x14ac:dyDescent="0.25">
      <c r="B422" s="28"/>
      <c r="C422" s="31"/>
      <c r="D422" s="12"/>
      <c r="E422" s="13"/>
      <c r="F422" s="13"/>
      <c r="G422" s="13"/>
      <c r="H422" s="13"/>
      <c r="I422" s="13"/>
      <c r="J422" s="13"/>
      <c r="K422" s="13"/>
      <c r="L422" s="13"/>
      <c r="M422" s="13"/>
      <c r="N422" s="13"/>
      <c r="O422" s="13"/>
      <c r="P422" s="13"/>
      <c r="Q422" s="13"/>
      <c r="R422" s="14"/>
    </row>
    <row r="423" spans="2:18" x14ac:dyDescent="0.25">
      <c r="B423" s="28"/>
      <c r="C423" s="31"/>
      <c r="D423" s="12"/>
      <c r="E423" s="13"/>
      <c r="F423" s="13"/>
      <c r="G423" s="13"/>
      <c r="H423" s="13"/>
      <c r="I423" s="13"/>
      <c r="J423" s="13"/>
      <c r="K423" s="13"/>
      <c r="L423" s="13"/>
      <c r="M423" s="13"/>
      <c r="N423" s="13"/>
      <c r="O423" s="13"/>
      <c r="P423" s="13"/>
      <c r="Q423" s="13"/>
      <c r="R423" s="14"/>
    </row>
    <row r="424" spans="2:18" x14ac:dyDescent="0.25">
      <c r="B424" s="28"/>
      <c r="C424" s="31"/>
      <c r="D424" s="12"/>
      <c r="E424" s="13"/>
      <c r="F424" s="13"/>
      <c r="G424" s="13"/>
      <c r="H424" s="13"/>
      <c r="I424" s="13"/>
      <c r="J424" s="13"/>
      <c r="K424" s="13"/>
      <c r="L424" s="13"/>
      <c r="M424" s="13"/>
      <c r="N424" s="13"/>
      <c r="O424" s="13"/>
      <c r="P424" s="13"/>
      <c r="Q424" s="13"/>
      <c r="R424" s="14"/>
    </row>
    <row r="425" spans="2:18" x14ac:dyDescent="0.25">
      <c r="B425" s="28"/>
      <c r="C425" s="31"/>
      <c r="D425" s="12"/>
      <c r="E425" s="13"/>
      <c r="F425" s="13"/>
      <c r="G425" s="13"/>
      <c r="H425" s="13"/>
      <c r="I425" s="13"/>
      <c r="J425" s="13"/>
      <c r="K425" s="13"/>
      <c r="L425" s="13"/>
      <c r="M425" s="13"/>
      <c r="N425" s="13"/>
      <c r="O425" s="13"/>
      <c r="P425" s="13"/>
      <c r="Q425" s="13"/>
      <c r="R425" s="14"/>
    </row>
    <row r="426" spans="2:18" x14ac:dyDescent="0.25">
      <c r="B426" s="28"/>
      <c r="C426" s="31"/>
      <c r="D426" s="12"/>
      <c r="E426" s="13"/>
      <c r="F426" s="13"/>
      <c r="G426" s="13"/>
      <c r="H426" s="13"/>
      <c r="I426" s="13"/>
      <c r="J426" s="13"/>
      <c r="K426" s="13"/>
      <c r="L426" s="13"/>
      <c r="M426" s="13"/>
      <c r="N426" s="13"/>
      <c r="O426" s="13"/>
      <c r="P426" s="13"/>
      <c r="Q426" s="13"/>
      <c r="R426" s="14"/>
    </row>
    <row r="427" spans="2:18" x14ac:dyDescent="0.25">
      <c r="B427" s="28"/>
      <c r="C427" s="31"/>
      <c r="D427" s="12"/>
      <c r="E427" s="13"/>
      <c r="F427" s="13"/>
      <c r="G427" s="13"/>
      <c r="H427" s="13"/>
      <c r="I427" s="13"/>
      <c r="J427" s="13"/>
      <c r="K427" s="13"/>
      <c r="L427" s="13"/>
      <c r="M427" s="13"/>
      <c r="N427" s="13"/>
      <c r="O427" s="13"/>
      <c r="P427" s="13"/>
      <c r="Q427" s="13"/>
      <c r="R427" s="14"/>
    </row>
    <row r="428" spans="2:18" ht="16.5" thickBot="1" x14ac:dyDescent="0.3">
      <c r="B428" s="28"/>
      <c r="C428" s="31"/>
      <c r="D428" s="12"/>
      <c r="E428" s="13"/>
      <c r="F428" s="13"/>
      <c r="G428" s="13"/>
      <c r="H428" s="13"/>
      <c r="I428" s="13"/>
      <c r="J428" s="13"/>
      <c r="K428" s="314" t="s">
        <v>496</v>
      </c>
      <c r="L428" s="13"/>
      <c r="M428" s="13"/>
      <c r="N428" s="13"/>
      <c r="O428" s="13"/>
      <c r="P428" s="13"/>
      <c r="Q428" s="13"/>
      <c r="R428" s="14"/>
    </row>
    <row r="429" spans="2:18" ht="19.5" thickBot="1" x14ac:dyDescent="0.35">
      <c r="B429" s="19"/>
      <c r="C429" s="55" t="s">
        <v>9</v>
      </c>
      <c r="D429" s="401">
        <f ca="1">YEAR(TODAY())-5</f>
        <v>2020</v>
      </c>
      <c r="E429" s="402">
        <f ca="1">D429+1</f>
        <v>2021</v>
      </c>
      <c r="F429" s="402">
        <f ca="1">E429+1</f>
        <v>2022</v>
      </c>
      <c r="G429" s="402">
        <f ca="1">F429+1</f>
        <v>2023</v>
      </c>
      <c r="H429" s="402">
        <f ca="1">G429+1</f>
        <v>2024</v>
      </c>
      <c r="I429" s="60" t="s">
        <v>24</v>
      </c>
      <c r="J429" s="61" t="s">
        <v>91</v>
      </c>
      <c r="K429" s="13" t="s">
        <v>18</v>
      </c>
      <c r="L429" s="13"/>
      <c r="M429" s="13"/>
      <c r="N429" s="13"/>
      <c r="O429" s="13"/>
      <c r="P429" s="13"/>
      <c r="Q429" s="13"/>
      <c r="R429" s="14"/>
    </row>
    <row r="430" spans="2:18" x14ac:dyDescent="0.25">
      <c r="B430" s="19"/>
      <c r="C430" s="281" t="s">
        <v>279</v>
      </c>
      <c r="D430" s="256">
        <f>IF(AND(ISNUMBER(D57),ISNUMBER(D79)),D57/D79,"SIN DATOS")</f>
        <v>0</v>
      </c>
      <c r="E430" s="257"/>
      <c r="F430" s="257"/>
      <c r="G430" s="257"/>
      <c r="H430" s="257"/>
      <c r="I430" s="341" t="str">
        <f>IF(AND(ISNUMBER(D430),ISNUMBER(E430),ISNUMBER(F430),ISNUMBER(G430),ISNUMBER(H430)),TREND(D430:H430,D$42:H$42,I$42),"SIN DATOS")</f>
        <v>SIN DATOS</v>
      </c>
      <c r="J430" s="56"/>
      <c r="K430" s="42"/>
      <c r="L430" s="13"/>
      <c r="M430" s="13"/>
      <c r="N430" s="13"/>
      <c r="O430" s="13"/>
      <c r="P430" s="13"/>
      <c r="Q430" s="13"/>
      <c r="R430" s="14"/>
    </row>
    <row r="431" spans="2:18" ht="16.5" thickBot="1" x14ac:dyDescent="0.3">
      <c r="B431" s="19"/>
      <c r="C431" s="279" t="s">
        <v>25</v>
      </c>
      <c r="D431" s="258">
        <f>Sector!B105/Sector!B126</f>
        <v>8.3684701820745389E-2</v>
      </c>
      <c r="E431" s="259"/>
      <c r="F431" s="259"/>
      <c r="G431" s="259"/>
      <c r="H431" s="259"/>
      <c r="I431" s="341" t="str">
        <f>IF(AND(ISNUMBER(D431),ISNUMBER(E431),ISNUMBER(F431),ISNUMBER(G431),ISNUMBER(H431)),TREND(D431:H431,D$42:H$42,I$42),"SIN DATOS")</f>
        <v>SIN DATOS</v>
      </c>
      <c r="J431" s="52"/>
      <c r="K431" s="42"/>
      <c r="L431" s="13"/>
      <c r="M431" s="13"/>
      <c r="N431" s="13"/>
      <c r="O431" s="13"/>
      <c r="P431" s="13"/>
      <c r="Q431" s="13"/>
      <c r="R431" s="14"/>
    </row>
    <row r="432" spans="2:18" thickBot="1" x14ac:dyDescent="0.3">
      <c r="B432" s="19"/>
      <c r="C432" s="280" t="s">
        <v>278</v>
      </c>
      <c r="D432" s="379" t="str">
        <f t="shared" ref="D432:I432" si="15">IF(D430&gt;=D431,IF(D430=D431,"═","▲"),"▼")</f>
        <v>▼</v>
      </c>
      <c r="E432" s="380" t="str">
        <f t="shared" si="15"/>
        <v>═</v>
      </c>
      <c r="F432" s="380" t="str">
        <f t="shared" si="15"/>
        <v>═</v>
      </c>
      <c r="G432" s="380" t="str">
        <f t="shared" si="15"/>
        <v>═</v>
      </c>
      <c r="H432" s="380" t="str">
        <f t="shared" si="15"/>
        <v>═</v>
      </c>
      <c r="I432" s="383" t="str">
        <f t="shared" si="15"/>
        <v>═</v>
      </c>
      <c r="J432" s="13"/>
      <c r="K432" s="42"/>
      <c r="L432" s="13"/>
      <c r="M432" s="13"/>
      <c r="N432" s="13"/>
      <c r="O432" s="13"/>
      <c r="P432" s="13"/>
      <c r="Q432" s="13"/>
      <c r="R432" s="14"/>
    </row>
    <row r="433" spans="2:18" x14ac:dyDescent="0.25">
      <c r="B433" s="19"/>
      <c r="C433" s="11"/>
      <c r="D433" s="12"/>
      <c r="E433" s="13"/>
      <c r="F433" s="13"/>
      <c r="G433" s="13"/>
      <c r="H433" s="13"/>
      <c r="I433" s="13"/>
      <c r="J433" s="13"/>
      <c r="K433" s="13"/>
      <c r="L433" s="13"/>
      <c r="M433" s="13"/>
      <c r="N433" s="13"/>
      <c r="O433" s="13"/>
      <c r="P433" s="13"/>
      <c r="Q433" s="13"/>
      <c r="R433" s="14"/>
    </row>
    <row r="434" spans="2:18" x14ac:dyDescent="0.25">
      <c r="B434" s="19"/>
      <c r="C434" s="11"/>
      <c r="D434" s="12"/>
      <c r="E434" s="13"/>
      <c r="F434" s="13"/>
      <c r="G434" s="13"/>
      <c r="H434" s="13"/>
      <c r="I434" s="13"/>
      <c r="J434" s="13"/>
      <c r="K434" s="13"/>
      <c r="L434" s="13"/>
      <c r="M434" s="13"/>
      <c r="N434" s="13"/>
      <c r="O434" s="13"/>
      <c r="P434" s="13"/>
      <c r="Q434" s="13"/>
      <c r="R434" s="14"/>
    </row>
    <row r="435" spans="2:18" x14ac:dyDescent="0.25">
      <c r="B435" s="19"/>
      <c r="C435" s="11"/>
      <c r="D435" s="12"/>
      <c r="E435" s="13"/>
      <c r="F435" s="13"/>
      <c r="G435" s="13"/>
      <c r="H435" s="13"/>
      <c r="I435" s="13"/>
      <c r="J435" s="13"/>
      <c r="K435" s="13"/>
      <c r="L435" s="13"/>
      <c r="M435" s="13"/>
      <c r="N435" s="13"/>
      <c r="O435" s="13"/>
      <c r="P435" s="13"/>
      <c r="Q435" s="13"/>
      <c r="R435" s="14"/>
    </row>
    <row r="436" spans="2:18" x14ac:dyDescent="0.25">
      <c r="B436" s="19"/>
      <c r="C436" s="11"/>
      <c r="D436" s="12"/>
      <c r="E436" s="13"/>
      <c r="F436" s="13"/>
      <c r="G436" s="13"/>
      <c r="H436" s="13"/>
      <c r="I436" s="13"/>
      <c r="J436" s="13"/>
      <c r="K436" s="13"/>
      <c r="L436" s="13"/>
      <c r="M436" s="13"/>
      <c r="N436" s="13"/>
      <c r="O436" s="13"/>
      <c r="P436" s="13"/>
      <c r="Q436" s="13"/>
      <c r="R436" s="14"/>
    </row>
    <row r="437" spans="2:18" x14ac:dyDescent="0.25">
      <c r="B437" s="19"/>
      <c r="C437" s="11"/>
      <c r="D437" s="12"/>
      <c r="E437" s="13"/>
      <c r="F437" s="13"/>
      <c r="G437" s="13"/>
      <c r="H437" s="13"/>
      <c r="I437" s="13"/>
      <c r="J437" s="13"/>
      <c r="K437" s="13"/>
      <c r="L437" s="13"/>
      <c r="M437" s="13"/>
      <c r="N437" s="13"/>
      <c r="O437" s="13"/>
      <c r="P437" s="13"/>
      <c r="Q437" s="13"/>
      <c r="R437" s="14"/>
    </row>
    <row r="438" spans="2:18" x14ac:dyDescent="0.25">
      <c r="B438" s="19"/>
      <c r="C438" s="11"/>
      <c r="D438" s="12"/>
      <c r="E438" s="13"/>
      <c r="F438" s="13"/>
      <c r="G438" s="13"/>
      <c r="H438" s="13"/>
      <c r="I438" s="13"/>
      <c r="J438" s="13"/>
      <c r="K438" s="13"/>
      <c r="L438" s="13"/>
      <c r="M438" s="13"/>
      <c r="N438" s="13"/>
      <c r="O438" s="13"/>
      <c r="P438" s="13"/>
      <c r="Q438" s="13"/>
      <c r="R438" s="14"/>
    </row>
    <row r="439" spans="2:18" x14ac:dyDescent="0.25">
      <c r="B439" s="19"/>
      <c r="C439" s="11"/>
      <c r="D439" s="12"/>
      <c r="E439" s="13"/>
      <c r="F439" s="13"/>
      <c r="G439" s="13"/>
      <c r="H439" s="13"/>
      <c r="I439" s="13"/>
      <c r="J439" s="13"/>
      <c r="K439" s="13"/>
      <c r="L439" s="13"/>
      <c r="M439" s="13"/>
      <c r="N439" s="13"/>
      <c r="O439" s="13"/>
      <c r="P439" s="13"/>
      <c r="Q439" s="13"/>
      <c r="R439" s="14"/>
    </row>
    <row r="440" spans="2:18" x14ac:dyDescent="0.25">
      <c r="B440" s="19"/>
      <c r="C440" s="11"/>
      <c r="D440" s="12"/>
      <c r="E440" s="13"/>
      <c r="F440" s="13"/>
      <c r="G440" s="13"/>
      <c r="H440" s="13"/>
      <c r="I440" s="13"/>
      <c r="J440" s="13"/>
      <c r="K440" s="13"/>
      <c r="L440" s="13"/>
      <c r="M440" s="13"/>
      <c r="N440" s="13"/>
      <c r="O440" s="13"/>
      <c r="P440" s="13"/>
      <c r="Q440" s="13"/>
      <c r="R440" s="14"/>
    </row>
    <row r="441" spans="2:18" x14ac:dyDescent="0.25">
      <c r="B441" s="19"/>
      <c r="C441" s="11"/>
      <c r="D441" s="12"/>
      <c r="E441" s="13"/>
      <c r="F441" s="13"/>
      <c r="G441" s="13"/>
      <c r="H441" s="13"/>
      <c r="I441" s="13"/>
      <c r="J441" s="13"/>
      <c r="K441" s="13"/>
      <c r="L441" s="13"/>
      <c r="M441" s="13"/>
      <c r="N441" s="13"/>
      <c r="O441" s="13"/>
      <c r="P441" s="13"/>
      <c r="Q441" s="13"/>
      <c r="R441" s="14"/>
    </row>
    <row r="442" spans="2:18" x14ac:dyDescent="0.25">
      <c r="B442" s="19"/>
      <c r="C442" s="11"/>
      <c r="D442" s="12"/>
      <c r="E442" s="13"/>
      <c r="F442" s="13"/>
      <c r="G442" s="13"/>
      <c r="H442" s="13"/>
      <c r="I442" s="13"/>
      <c r="J442" s="13"/>
      <c r="K442" s="13"/>
      <c r="L442" s="13"/>
      <c r="M442" s="13"/>
      <c r="N442" s="13"/>
      <c r="O442" s="13"/>
      <c r="P442" s="13"/>
      <c r="Q442" s="13"/>
      <c r="R442" s="14"/>
    </row>
    <row r="443" spans="2:18" x14ac:dyDescent="0.25">
      <c r="B443" s="19"/>
      <c r="C443" s="11"/>
      <c r="D443" s="12"/>
      <c r="E443" s="13"/>
      <c r="F443" s="13"/>
      <c r="G443" s="13"/>
      <c r="H443" s="13"/>
      <c r="I443" s="13"/>
      <c r="J443" s="13"/>
      <c r="K443" s="13"/>
      <c r="L443" s="13"/>
      <c r="M443" s="13"/>
      <c r="N443" s="13"/>
      <c r="O443" s="13"/>
      <c r="P443" s="13"/>
      <c r="Q443" s="13"/>
      <c r="R443" s="14"/>
    </row>
    <row r="444" spans="2:18" x14ac:dyDescent="0.25">
      <c r="B444" s="19"/>
      <c r="C444" s="11"/>
      <c r="D444" s="12"/>
      <c r="E444" s="13"/>
      <c r="F444" s="13"/>
      <c r="G444" s="13"/>
      <c r="H444" s="13"/>
      <c r="I444" s="13"/>
      <c r="J444" s="13"/>
      <c r="K444" s="13"/>
      <c r="L444" s="13"/>
      <c r="M444" s="13"/>
      <c r="N444" s="13"/>
      <c r="O444" s="13"/>
      <c r="P444" s="13"/>
      <c r="Q444" s="13"/>
      <c r="R444" s="14"/>
    </row>
    <row r="445" spans="2:18" ht="16.5" thickBot="1" x14ac:dyDescent="0.3">
      <c r="B445" s="45"/>
      <c r="C445" s="15"/>
      <c r="D445" s="16"/>
      <c r="E445" s="17"/>
      <c r="F445" s="17"/>
      <c r="G445" s="17"/>
      <c r="H445" s="17"/>
      <c r="I445" s="17"/>
      <c r="J445" s="17"/>
      <c r="K445" s="17"/>
      <c r="L445" s="17"/>
      <c r="M445" s="17"/>
      <c r="N445" s="17"/>
      <c r="O445" s="17"/>
      <c r="P445" s="17"/>
      <c r="Q445" s="17"/>
      <c r="R445" s="18"/>
    </row>
    <row r="446" spans="2:18" x14ac:dyDescent="0.25">
      <c r="B446" s="40"/>
      <c r="C446" s="7"/>
      <c r="D446" s="6"/>
      <c r="E446" s="5"/>
      <c r="G446" s="6"/>
    </row>
    <row r="447" spans="2:18" thickBot="1" x14ac:dyDescent="0.3">
      <c r="B447" s="40"/>
      <c r="C447" s="40"/>
      <c r="D447" s="40"/>
    </row>
    <row r="448" spans="2:18" ht="21.75" thickBot="1" x14ac:dyDescent="0.4">
      <c r="B448" s="50" t="s">
        <v>280</v>
      </c>
      <c r="C448" s="22"/>
      <c r="D448" s="48"/>
      <c r="E448" s="48"/>
      <c r="F448" s="48"/>
      <c r="G448" s="48"/>
      <c r="H448" s="48"/>
      <c r="I448" s="48"/>
      <c r="J448" s="48"/>
      <c r="K448" s="49"/>
      <c r="L448" s="9"/>
      <c r="M448" s="9"/>
      <c r="N448" s="9"/>
      <c r="O448" s="9"/>
      <c r="P448" s="9"/>
      <c r="Q448" s="9"/>
      <c r="R448" s="10"/>
    </row>
    <row r="449" spans="2:18" x14ac:dyDescent="0.25">
      <c r="B449" s="19"/>
      <c r="C449" s="11"/>
      <c r="D449" s="12"/>
      <c r="E449" s="13"/>
      <c r="F449" s="13"/>
      <c r="G449" s="13"/>
      <c r="H449" s="13"/>
      <c r="I449" s="13"/>
      <c r="J449" s="13"/>
      <c r="K449" s="13"/>
      <c r="L449" s="13"/>
      <c r="M449" s="13"/>
      <c r="N449" s="13"/>
      <c r="O449" s="13"/>
      <c r="P449" s="13"/>
      <c r="Q449" s="13"/>
      <c r="R449" s="14"/>
    </row>
    <row r="450" spans="2:18" x14ac:dyDescent="0.25">
      <c r="B450" s="19"/>
      <c r="C450" s="11"/>
      <c r="D450" s="12"/>
      <c r="E450" s="13"/>
      <c r="F450" s="13"/>
      <c r="G450" s="13"/>
      <c r="H450" s="13"/>
      <c r="I450" s="13"/>
      <c r="J450" s="13"/>
      <c r="K450" s="13"/>
      <c r="L450" s="13"/>
      <c r="M450" s="13"/>
      <c r="N450" s="13"/>
      <c r="O450" s="13"/>
      <c r="P450" s="13"/>
      <c r="Q450" s="13"/>
      <c r="R450" s="14"/>
    </row>
    <row r="451" spans="2:18" x14ac:dyDescent="0.25">
      <c r="B451" s="19"/>
      <c r="C451" s="11"/>
      <c r="D451" s="12"/>
      <c r="E451" s="13"/>
      <c r="F451" s="13"/>
      <c r="G451" s="13"/>
      <c r="H451" s="13"/>
      <c r="I451" s="13"/>
      <c r="J451" s="13"/>
      <c r="K451" s="13"/>
      <c r="L451" s="13"/>
      <c r="M451" s="13"/>
      <c r="N451" s="13"/>
      <c r="O451" s="13"/>
      <c r="P451" s="13"/>
      <c r="Q451" s="13"/>
      <c r="R451" s="14"/>
    </row>
    <row r="452" spans="2:18" x14ac:dyDescent="0.25">
      <c r="B452" s="19"/>
      <c r="C452" s="11"/>
      <c r="D452" s="12"/>
      <c r="E452" s="13"/>
      <c r="F452" s="13"/>
      <c r="G452" s="13"/>
      <c r="H452" s="13"/>
      <c r="I452" s="13"/>
      <c r="J452" s="13"/>
      <c r="K452" s="13"/>
      <c r="L452" s="13"/>
      <c r="M452" s="13"/>
      <c r="N452" s="13"/>
      <c r="O452" s="13"/>
      <c r="P452" s="13"/>
      <c r="Q452" s="13"/>
      <c r="R452" s="14"/>
    </row>
    <row r="453" spans="2:18" x14ac:dyDescent="0.25">
      <c r="B453" s="19"/>
      <c r="C453" s="11"/>
      <c r="D453" s="12"/>
      <c r="E453" s="13"/>
      <c r="F453" s="13"/>
      <c r="G453" s="13"/>
      <c r="H453" s="13"/>
      <c r="I453" s="13"/>
      <c r="J453" s="13"/>
      <c r="K453" s="13"/>
      <c r="L453" s="13"/>
      <c r="M453" s="13"/>
      <c r="N453" s="13"/>
      <c r="O453" s="13"/>
      <c r="P453" s="13"/>
      <c r="Q453" s="13"/>
      <c r="R453" s="14"/>
    </row>
    <row r="454" spans="2:18" ht="16.5" thickBot="1" x14ac:dyDescent="0.3">
      <c r="B454" s="19"/>
      <c r="C454" s="11"/>
      <c r="D454" s="12"/>
      <c r="E454" s="13"/>
      <c r="F454" s="13"/>
      <c r="G454" s="13"/>
      <c r="H454" s="13"/>
      <c r="I454" s="13"/>
      <c r="J454" s="13"/>
      <c r="K454" s="314" t="s">
        <v>497</v>
      </c>
      <c r="L454" s="13"/>
      <c r="M454" s="13"/>
      <c r="N454" s="13"/>
      <c r="O454" s="13"/>
      <c r="P454" s="13"/>
      <c r="Q454" s="13"/>
      <c r="R454" s="14"/>
    </row>
    <row r="455" spans="2:18" ht="19.5" thickBot="1" x14ac:dyDescent="0.35">
      <c r="B455" s="19"/>
      <c r="C455" s="89" t="s">
        <v>5</v>
      </c>
      <c r="D455" s="401">
        <f ca="1">YEAR(TODAY())-5</f>
        <v>2020</v>
      </c>
      <c r="E455" s="402">
        <f ca="1">D455+1</f>
        <v>2021</v>
      </c>
      <c r="F455" s="402">
        <f ca="1">E455+1</f>
        <v>2022</v>
      </c>
      <c r="G455" s="402">
        <f ca="1">F455+1</f>
        <v>2023</v>
      </c>
      <c r="H455" s="402">
        <f ca="1">G455+1</f>
        <v>2024</v>
      </c>
      <c r="I455" s="60" t="s">
        <v>24</v>
      </c>
      <c r="J455" s="61" t="s">
        <v>91</v>
      </c>
      <c r="K455" s="13" t="s">
        <v>16</v>
      </c>
      <c r="L455" s="13"/>
      <c r="M455" s="13"/>
      <c r="N455" s="13"/>
      <c r="O455" s="13"/>
      <c r="P455" s="13"/>
      <c r="Q455" s="13"/>
      <c r="R455" s="14"/>
    </row>
    <row r="456" spans="2:18" x14ac:dyDescent="0.25">
      <c r="B456" s="19"/>
      <c r="C456" s="287" t="s">
        <v>279</v>
      </c>
      <c r="D456" s="263">
        <f>IF(AND(ISNUMBER(D100),ISNUMBER(D120)),D100/D120,"SIN DATOS")</f>
        <v>31644.75</v>
      </c>
      <c r="E456" s="263"/>
      <c r="F456" s="263"/>
      <c r="G456" s="263"/>
      <c r="H456" s="263"/>
      <c r="I456" s="188" t="str">
        <f>IF(AND(ISNUMBER(D456),ISNUMBER(E456),ISNUMBER(F456),ISNUMBER(G456),ISNUMBER(H456)),TREND(D456:H456,D$42:H$42,I$42),"SIN DATOS")</f>
        <v>SIN DATOS</v>
      </c>
      <c r="J456" s="56"/>
      <c r="K456" s="13"/>
      <c r="L456" s="13"/>
      <c r="M456" s="13"/>
      <c r="N456" s="13"/>
      <c r="O456" s="13"/>
      <c r="P456" s="13"/>
      <c r="Q456" s="13"/>
      <c r="R456" s="14"/>
    </row>
    <row r="457" spans="2:18" ht="16.5" thickBot="1" x14ac:dyDescent="0.3">
      <c r="B457" s="19"/>
      <c r="C457" s="285" t="s">
        <v>25</v>
      </c>
      <c r="D457" s="264">
        <f>1000*Sector!B191/Sector!B187</f>
        <v>21785.693041409249</v>
      </c>
      <c r="E457" s="264"/>
      <c r="F457" s="264"/>
      <c r="G457" s="264"/>
      <c r="H457" s="264"/>
      <c r="I457" s="188" t="str">
        <f>IF(AND(ISNUMBER(D457),ISNUMBER(E457),ISNUMBER(F457),ISNUMBER(G457),ISNUMBER(H457)),TREND(D457:H457,D$42:H$42,I$42),"SIN DATOS")</f>
        <v>SIN DATOS</v>
      </c>
      <c r="J457" s="52"/>
      <c r="K457" s="13"/>
      <c r="L457" s="13"/>
      <c r="M457" s="13"/>
      <c r="N457" s="13"/>
      <c r="O457" s="13"/>
      <c r="P457" s="13"/>
      <c r="Q457" s="13"/>
      <c r="R457" s="14"/>
    </row>
    <row r="458" spans="2:18" thickBot="1" x14ac:dyDescent="0.3">
      <c r="B458" s="19"/>
      <c r="C458" s="286" t="s">
        <v>278</v>
      </c>
      <c r="D458" s="380" t="str">
        <f t="shared" ref="D458:I458" si="16">IF(D456&lt;=D457,IF(D456=D457,"═","▲"),"▼")</f>
        <v>▼</v>
      </c>
      <c r="E458" s="380" t="str">
        <f t="shared" si="16"/>
        <v>═</v>
      </c>
      <c r="F458" s="380" t="str">
        <f t="shared" si="16"/>
        <v>═</v>
      </c>
      <c r="G458" s="380" t="str">
        <f t="shared" si="16"/>
        <v>═</v>
      </c>
      <c r="H458" s="380" t="str">
        <f t="shared" si="16"/>
        <v>═</v>
      </c>
      <c r="I458" s="383" t="str">
        <f t="shared" si="16"/>
        <v>═</v>
      </c>
      <c r="J458" s="13"/>
      <c r="K458" s="13"/>
      <c r="L458" s="13"/>
      <c r="M458" s="13"/>
      <c r="N458" s="13"/>
      <c r="O458" s="13"/>
      <c r="P458" s="13"/>
      <c r="Q458" s="13"/>
      <c r="R458" s="14"/>
    </row>
    <row r="459" spans="2:18" x14ac:dyDescent="0.25">
      <c r="B459" s="19"/>
      <c r="C459" s="11"/>
      <c r="D459" s="12"/>
      <c r="E459" s="13"/>
      <c r="F459" s="13"/>
      <c r="G459" s="13"/>
      <c r="H459" s="13"/>
      <c r="I459" s="13"/>
      <c r="J459" s="13"/>
      <c r="K459" s="13"/>
      <c r="L459" s="13"/>
      <c r="M459" s="13"/>
      <c r="N459" s="13"/>
      <c r="O459" s="13"/>
      <c r="P459" s="13"/>
      <c r="Q459" s="13"/>
      <c r="R459" s="14"/>
    </row>
    <row r="460" spans="2:18" x14ac:dyDescent="0.25">
      <c r="B460" s="19"/>
      <c r="C460" s="11"/>
      <c r="D460" s="12"/>
      <c r="E460" s="13"/>
      <c r="F460" s="13"/>
      <c r="G460" s="13"/>
      <c r="H460" s="13"/>
      <c r="I460" s="13"/>
      <c r="J460" s="13"/>
      <c r="K460" s="13"/>
      <c r="L460" s="13"/>
      <c r="M460" s="13"/>
      <c r="N460" s="13"/>
      <c r="O460" s="13"/>
      <c r="P460" s="13"/>
      <c r="Q460" s="13"/>
      <c r="R460" s="14"/>
    </row>
    <row r="461" spans="2:18" x14ac:dyDescent="0.25">
      <c r="B461" s="19"/>
      <c r="C461" s="11"/>
      <c r="D461" s="12"/>
      <c r="E461" s="13"/>
      <c r="F461" s="13"/>
      <c r="G461" s="13"/>
      <c r="H461" s="13"/>
      <c r="I461" s="13"/>
      <c r="J461" s="13"/>
      <c r="K461" s="13"/>
      <c r="L461" s="13"/>
      <c r="M461" s="13"/>
      <c r="N461" s="13"/>
      <c r="O461" s="13"/>
      <c r="P461" s="13"/>
      <c r="Q461" s="13"/>
      <c r="R461" s="14"/>
    </row>
    <row r="462" spans="2:18" x14ac:dyDescent="0.25">
      <c r="B462" s="19"/>
      <c r="C462" s="11"/>
      <c r="D462" s="12"/>
      <c r="E462" s="13"/>
      <c r="F462" s="13"/>
      <c r="G462" s="13"/>
      <c r="H462" s="13"/>
      <c r="I462" s="13"/>
      <c r="J462" s="13"/>
      <c r="K462" s="13"/>
      <c r="L462" s="13"/>
      <c r="M462" s="13"/>
      <c r="N462" s="13"/>
      <c r="O462" s="13"/>
      <c r="P462" s="13"/>
      <c r="Q462" s="13"/>
      <c r="R462" s="14"/>
    </row>
    <row r="463" spans="2:18" x14ac:dyDescent="0.25">
      <c r="B463" s="19"/>
      <c r="C463" s="11"/>
      <c r="D463" s="12"/>
      <c r="E463" s="13"/>
      <c r="F463" s="13"/>
      <c r="G463" s="13"/>
      <c r="H463" s="13"/>
      <c r="I463" s="13"/>
      <c r="J463" s="13"/>
      <c r="K463" s="13"/>
      <c r="L463" s="13"/>
      <c r="M463" s="13"/>
      <c r="N463" s="13"/>
      <c r="O463" s="13"/>
      <c r="P463" s="13"/>
      <c r="Q463" s="13"/>
      <c r="R463" s="14"/>
    </row>
    <row r="464" spans="2:18" ht="16.5" thickBot="1" x14ac:dyDescent="0.3">
      <c r="B464" s="19"/>
      <c r="C464" s="11"/>
      <c r="D464" s="12"/>
      <c r="E464" s="13"/>
      <c r="F464" s="13"/>
      <c r="G464" s="13"/>
      <c r="H464" s="13"/>
      <c r="I464" s="13"/>
      <c r="J464" s="13"/>
      <c r="K464" s="314" t="s">
        <v>498</v>
      </c>
      <c r="L464" s="13"/>
      <c r="M464" s="13"/>
      <c r="N464" s="13"/>
      <c r="O464" s="13"/>
      <c r="P464" s="13"/>
      <c r="Q464" s="13"/>
      <c r="R464" s="14"/>
    </row>
    <row r="465" spans="2:18" ht="19.5" thickBot="1" x14ac:dyDescent="0.35">
      <c r="B465" s="19"/>
      <c r="C465" s="77" t="s">
        <v>6</v>
      </c>
      <c r="D465" s="401">
        <f ca="1">YEAR(TODAY())-5</f>
        <v>2020</v>
      </c>
      <c r="E465" s="402">
        <f ca="1">D465+1</f>
        <v>2021</v>
      </c>
      <c r="F465" s="402">
        <f ca="1">E465+1</f>
        <v>2022</v>
      </c>
      <c r="G465" s="402">
        <f ca="1">F465+1</f>
        <v>2023</v>
      </c>
      <c r="H465" s="402">
        <f ca="1">G465+1</f>
        <v>2024</v>
      </c>
      <c r="I465" s="60" t="s">
        <v>24</v>
      </c>
      <c r="J465" s="61" t="s">
        <v>91</v>
      </c>
      <c r="K465" s="13" t="s">
        <v>17</v>
      </c>
      <c r="L465" s="13"/>
      <c r="M465" s="13"/>
      <c r="N465" s="13"/>
      <c r="O465" s="13"/>
      <c r="P465" s="13"/>
      <c r="Q465" s="13"/>
      <c r="R465" s="14"/>
    </row>
    <row r="466" spans="2:18" x14ac:dyDescent="0.25">
      <c r="B466" s="19"/>
      <c r="C466" s="284" t="s">
        <v>279</v>
      </c>
      <c r="D466" s="263">
        <f>IF(AND(ISNUMBER(D95),ISNUMBER(D120)),D95/D120,"SIN DATOS")</f>
        <v>136171.75</v>
      </c>
      <c r="E466" s="263"/>
      <c r="F466" s="263"/>
      <c r="G466" s="263"/>
      <c r="H466" s="263"/>
      <c r="I466" s="342" t="str">
        <f>IF(AND(ISNUMBER(D466),ISNUMBER(E466),ISNUMBER(F466),ISNUMBER(G466),ISNUMBER(H466)),TREND(D466:H466,D$42:H$42,I$42),"SIN DATOS")</f>
        <v>SIN DATOS</v>
      </c>
      <c r="J466" s="56"/>
      <c r="K466" s="13"/>
      <c r="L466" s="13"/>
      <c r="M466" s="13"/>
      <c r="N466" s="13"/>
      <c r="O466" s="13"/>
      <c r="P466" s="13"/>
      <c r="Q466" s="13"/>
      <c r="R466" s="14"/>
    </row>
    <row r="467" spans="2:18" ht="16.5" thickBot="1" x14ac:dyDescent="0.3">
      <c r="B467" s="19"/>
      <c r="C467" s="285" t="s">
        <v>25</v>
      </c>
      <c r="D467" s="264">
        <f>1000*Sector!B10/Sector!B187</f>
        <v>181554.1148355318</v>
      </c>
      <c r="E467" s="264"/>
      <c r="F467" s="264"/>
      <c r="G467" s="264"/>
      <c r="H467" s="264"/>
      <c r="I467" s="342" t="str">
        <f>IF(AND(ISNUMBER(D467),ISNUMBER(E467),ISNUMBER(F467),ISNUMBER(G467),ISNUMBER(H467)),TREND(D467:H467,D$42:H$42,I$42),"SIN DATOS")</f>
        <v>SIN DATOS</v>
      </c>
      <c r="J467" s="52"/>
      <c r="K467" s="13"/>
      <c r="L467" s="13"/>
      <c r="M467" s="13"/>
      <c r="N467" s="13"/>
      <c r="O467" s="13"/>
      <c r="P467" s="13"/>
      <c r="Q467" s="13"/>
      <c r="R467" s="14"/>
    </row>
    <row r="468" spans="2:18" thickBot="1" x14ac:dyDescent="0.3">
      <c r="B468" s="19"/>
      <c r="C468" s="286" t="s">
        <v>278</v>
      </c>
      <c r="D468" s="380" t="str">
        <f t="shared" ref="D468:I468" si="17">IF(D466&gt;=D467,IF(D466=D467,"═","▲"),"▼")</f>
        <v>▼</v>
      </c>
      <c r="E468" s="380" t="str">
        <f t="shared" si="17"/>
        <v>═</v>
      </c>
      <c r="F468" s="380" t="str">
        <f t="shared" si="17"/>
        <v>═</v>
      </c>
      <c r="G468" s="380" t="str">
        <f t="shared" si="17"/>
        <v>═</v>
      </c>
      <c r="H468" s="380" t="str">
        <f t="shared" si="17"/>
        <v>═</v>
      </c>
      <c r="I468" s="383" t="str">
        <f t="shared" si="17"/>
        <v>═</v>
      </c>
      <c r="J468" s="13"/>
      <c r="K468" s="13"/>
      <c r="L468" s="13"/>
      <c r="M468" s="13"/>
      <c r="N468" s="13"/>
      <c r="O468" s="13"/>
      <c r="P468" s="13"/>
      <c r="Q468" s="13"/>
      <c r="R468" s="14"/>
    </row>
    <row r="469" spans="2:18" x14ac:dyDescent="0.25">
      <c r="B469" s="19"/>
      <c r="C469" s="11"/>
      <c r="D469" s="12"/>
      <c r="E469" s="13"/>
      <c r="F469" s="13"/>
      <c r="G469" s="13"/>
      <c r="H469" s="13"/>
      <c r="I469" s="13"/>
      <c r="J469" s="13"/>
      <c r="K469" s="13"/>
      <c r="L469" s="13"/>
      <c r="M469" s="13"/>
      <c r="N469" s="13"/>
      <c r="O469" s="13"/>
      <c r="P469" s="13"/>
      <c r="Q469" s="13"/>
      <c r="R469" s="14"/>
    </row>
    <row r="470" spans="2:18" x14ac:dyDescent="0.25">
      <c r="B470" s="19"/>
      <c r="C470" s="11"/>
      <c r="D470" s="12"/>
      <c r="E470" s="13"/>
      <c r="F470" s="13"/>
      <c r="G470" s="13"/>
      <c r="H470" s="13"/>
      <c r="I470" s="13"/>
      <c r="J470" s="13"/>
      <c r="K470" s="13"/>
      <c r="L470" s="13"/>
      <c r="M470" s="13"/>
      <c r="N470" s="13"/>
      <c r="O470" s="13"/>
      <c r="P470" s="13"/>
      <c r="Q470" s="13"/>
      <c r="R470" s="14"/>
    </row>
    <row r="471" spans="2:18" x14ac:dyDescent="0.25">
      <c r="B471" s="19"/>
      <c r="C471" s="11"/>
      <c r="D471" s="12"/>
      <c r="E471" s="13"/>
      <c r="F471" s="13"/>
      <c r="G471" s="13"/>
      <c r="H471" s="13"/>
      <c r="I471" s="13"/>
      <c r="J471" s="13"/>
      <c r="K471" s="13"/>
      <c r="L471" s="13"/>
      <c r="M471" s="13"/>
      <c r="N471" s="13"/>
      <c r="O471" s="13"/>
      <c r="P471" s="13"/>
      <c r="Q471" s="13"/>
      <c r="R471" s="14"/>
    </row>
    <row r="472" spans="2:18" x14ac:dyDescent="0.25">
      <c r="B472" s="19"/>
      <c r="C472" s="11"/>
      <c r="D472" s="12"/>
      <c r="E472" s="13"/>
      <c r="F472" s="13"/>
      <c r="G472" s="13"/>
      <c r="H472" s="13"/>
      <c r="I472" s="13"/>
      <c r="J472" s="13"/>
      <c r="K472" s="13"/>
      <c r="L472" s="13"/>
      <c r="M472" s="13"/>
      <c r="N472" s="13"/>
      <c r="O472" s="13"/>
      <c r="P472" s="13"/>
      <c r="Q472" s="13"/>
      <c r="R472" s="14"/>
    </row>
    <row r="473" spans="2:18" x14ac:dyDescent="0.25">
      <c r="B473" s="19"/>
      <c r="C473" s="11"/>
      <c r="D473" s="12"/>
      <c r="E473" s="13"/>
      <c r="F473" s="13"/>
      <c r="G473" s="13"/>
      <c r="H473" s="13"/>
      <c r="I473" s="13"/>
      <c r="J473" s="13"/>
      <c r="K473" s="13"/>
      <c r="L473" s="13"/>
      <c r="M473" s="13"/>
      <c r="N473" s="13"/>
      <c r="O473" s="13"/>
      <c r="P473" s="13"/>
      <c r="Q473" s="13"/>
      <c r="R473" s="14"/>
    </row>
    <row r="474" spans="2:18" x14ac:dyDescent="0.25">
      <c r="B474" s="19"/>
      <c r="C474" s="11"/>
      <c r="D474" s="12"/>
      <c r="E474" s="13"/>
      <c r="F474" s="13"/>
      <c r="G474" s="13"/>
      <c r="H474" s="13"/>
      <c r="I474" s="13"/>
      <c r="J474" s="13"/>
      <c r="K474" s="13"/>
      <c r="L474" s="13"/>
      <c r="M474" s="13"/>
      <c r="N474" s="13"/>
      <c r="O474" s="13"/>
      <c r="P474" s="13"/>
      <c r="Q474" s="13"/>
      <c r="R474" s="14"/>
    </row>
    <row r="475" spans="2:18" x14ac:dyDescent="0.25">
      <c r="B475" s="19"/>
      <c r="C475" s="11"/>
      <c r="D475" s="12"/>
      <c r="E475" s="13"/>
      <c r="F475" s="13"/>
      <c r="G475" s="13"/>
      <c r="H475" s="13"/>
      <c r="I475" s="13"/>
      <c r="J475" s="13"/>
      <c r="K475" s="13"/>
      <c r="L475" s="13"/>
      <c r="M475" s="13"/>
      <c r="N475" s="13"/>
      <c r="O475" s="13"/>
      <c r="P475" s="13"/>
      <c r="Q475" s="13"/>
      <c r="R475" s="14"/>
    </row>
    <row r="476" spans="2:18" x14ac:dyDescent="0.25">
      <c r="B476" s="19"/>
      <c r="C476" s="11"/>
      <c r="D476" s="12"/>
      <c r="E476" s="13"/>
      <c r="F476" s="13"/>
      <c r="G476" s="13"/>
      <c r="H476" s="13"/>
      <c r="I476" s="13"/>
      <c r="J476" s="13"/>
      <c r="K476" s="13"/>
      <c r="L476" s="13"/>
      <c r="M476" s="13"/>
      <c r="N476" s="13"/>
      <c r="O476" s="13"/>
      <c r="P476" s="13"/>
      <c r="Q476" s="13"/>
      <c r="R476" s="14"/>
    </row>
    <row r="477" spans="2:18" x14ac:dyDescent="0.25">
      <c r="B477" s="19"/>
      <c r="C477" s="11"/>
      <c r="D477" s="12"/>
      <c r="E477" s="13"/>
      <c r="F477" s="13"/>
      <c r="G477" s="13"/>
      <c r="H477" s="13"/>
      <c r="I477" s="13"/>
      <c r="J477" s="13"/>
      <c r="K477" s="13"/>
      <c r="L477" s="13"/>
      <c r="M477" s="13"/>
      <c r="N477" s="13"/>
      <c r="O477" s="13"/>
      <c r="P477" s="13"/>
      <c r="Q477" s="13"/>
      <c r="R477" s="14"/>
    </row>
    <row r="478" spans="2:18" x14ac:dyDescent="0.25">
      <c r="B478" s="19"/>
      <c r="C478" s="11"/>
      <c r="D478" s="12"/>
      <c r="E478" s="13"/>
      <c r="F478" s="13"/>
      <c r="G478" s="13"/>
      <c r="H478" s="13"/>
      <c r="I478" s="13"/>
      <c r="J478" s="13"/>
      <c r="K478" s="13"/>
      <c r="L478" s="13"/>
      <c r="M478" s="13"/>
      <c r="N478" s="13"/>
      <c r="O478" s="13"/>
      <c r="P478" s="13"/>
      <c r="Q478" s="13"/>
      <c r="R478" s="14"/>
    </row>
    <row r="479" spans="2:18" x14ac:dyDescent="0.25">
      <c r="B479" s="19"/>
      <c r="C479" s="11"/>
      <c r="D479" s="12"/>
      <c r="E479" s="13"/>
      <c r="F479" s="13"/>
      <c r="G479" s="13"/>
      <c r="H479" s="13"/>
      <c r="I479" s="13"/>
      <c r="J479" s="13"/>
      <c r="K479" s="13"/>
      <c r="L479" s="13"/>
      <c r="M479" s="13"/>
      <c r="N479" s="13"/>
      <c r="O479" s="13"/>
      <c r="P479" s="13"/>
      <c r="Q479" s="13"/>
      <c r="R479" s="14"/>
    </row>
    <row r="480" spans="2:18" ht="16.5" thickBot="1" x14ac:dyDescent="0.3">
      <c r="B480" s="19"/>
      <c r="C480" s="11"/>
      <c r="D480" s="12"/>
      <c r="E480" s="13"/>
      <c r="F480" s="13"/>
      <c r="G480" s="13"/>
      <c r="H480" s="13"/>
      <c r="I480" s="13"/>
      <c r="J480" s="13"/>
      <c r="K480" s="314"/>
      <c r="L480" s="13"/>
      <c r="M480" s="13"/>
      <c r="N480" s="13"/>
      <c r="O480" s="13"/>
      <c r="P480" s="13"/>
      <c r="Q480" s="13"/>
      <c r="R480" s="14"/>
    </row>
    <row r="481" spans="2:18" ht="19.5" thickBot="1" x14ac:dyDescent="0.35">
      <c r="B481" s="19"/>
      <c r="C481" s="76" t="s">
        <v>320</v>
      </c>
      <c r="D481" s="401">
        <f ca="1">YEAR(TODAY())-5</f>
        <v>2020</v>
      </c>
      <c r="E481" s="402">
        <f ca="1">D481+1</f>
        <v>2021</v>
      </c>
      <c r="F481" s="402">
        <f ca="1">E481+1</f>
        <v>2022</v>
      </c>
      <c r="G481" s="402">
        <f ca="1">F481+1</f>
        <v>2023</v>
      </c>
      <c r="H481" s="402">
        <f ca="1">G481+1</f>
        <v>2024</v>
      </c>
      <c r="I481" s="51" t="s">
        <v>24</v>
      </c>
      <c r="J481" s="320" t="s">
        <v>91</v>
      </c>
      <c r="K481" s="13"/>
      <c r="L481" s="13"/>
      <c r="M481" s="13"/>
      <c r="N481" s="13"/>
      <c r="O481" s="13"/>
      <c r="P481" s="13"/>
      <c r="Q481" s="13"/>
      <c r="R481" s="14"/>
    </row>
    <row r="482" spans="2:18" x14ac:dyDescent="0.25">
      <c r="B482" s="19"/>
      <c r="C482" s="284" t="s">
        <v>321</v>
      </c>
      <c r="D482" s="137">
        <v>0.25</v>
      </c>
      <c r="E482" s="138">
        <v>0.3</v>
      </c>
      <c r="F482" s="138">
        <v>0.35</v>
      </c>
      <c r="G482" s="138">
        <v>0.3</v>
      </c>
      <c r="H482" s="138">
        <v>0.25</v>
      </c>
      <c r="I482" s="343">
        <f ca="1">IF(AND(ISNUMBER(D482),ISNUMBER(E482),ISNUMBER(F482),ISNUMBER(G482),ISNUMBER(H482)),TREND(D482:H482,D$42:H$42,I$42),"SIN DATOS")</f>
        <v>0.28999999999999998</v>
      </c>
      <c r="J482" s="56"/>
      <c r="K482" s="13"/>
      <c r="L482" s="13"/>
      <c r="M482" s="13"/>
      <c r="N482" s="13"/>
      <c r="O482" s="13"/>
      <c r="P482" s="13"/>
      <c r="Q482" s="13"/>
      <c r="R482" s="14"/>
    </row>
    <row r="483" spans="2:18" ht="16.5" thickBot="1" x14ac:dyDescent="0.3">
      <c r="B483" s="19"/>
      <c r="C483" s="283" t="s">
        <v>322</v>
      </c>
      <c r="D483" s="139">
        <v>0.2</v>
      </c>
      <c r="E483" s="140">
        <v>0.25</v>
      </c>
      <c r="F483" s="140">
        <v>0.27</v>
      </c>
      <c r="G483" s="140">
        <v>0.25</v>
      </c>
      <c r="H483" s="140">
        <v>0.27</v>
      </c>
      <c r="I483" s="344">
        <f ca="1">IF(AND(ISNUMBER(D483),ISNUMBER(E483),ISNUMBER(F483),ISNUMBER(G483),ISNUMBER(H483)),TREND(D483:H483,D$42:H$42,I$42),"SIN DATOS")</f>
        <v>0.2900000000000027</v>
      </c>
      <c r="J483" s="52"/>
      <c r="K483" s="13"/>
      <c r="L483" s="13"/>
      <c r="M483" s="13"/>
      <c r="N483" s="13"/>
      <c r="O483" s="13"/>
      <c r="P483" s="13"/>
      <c r="Q483" s="13"/>
      <c r="R483" s="14"/>
    </row>
    <row r="484" spans="2:18" x14ac:dyDescent="0.25">
      <c r="B484" s="19"/>
      <c r="C484" s="11"/>
      <c r="D484" s="12"/>
      <c r="E484" s="13"/>
      <c r="F484" s="13"/>
      <c r="G484" s="13"/>
      <c r="H484" s="13"/>
      <c r="I484" s="13"/>
      <c r="J484" s="13"/>
      <c r="K484" s="13"/>
      <c r="L484" s="13"/>
      <c r="M484" s="13"/>
      <c r="N484" s="13"/>
      <c r="O484" s="13"/>
      <c r="P484" s="13"/>
      <c r="Q484" s="13"/>
      <c r="R484" s="14"/>
    </row>
    <row r="485" spans="2:18" x14ac:dyDescent="0.25">
      <c r="B485" s="19"/>
      <c r="C485" s="11"/>
      <c r="D485" s="12"/>
      <c r="E485" s="13"/>
      <c r="F485" s="13"/>
      <c r="G485" s="13"/>
      <c r="H485" s="13"/>
      <c r="I485" s="13"/>
      <c r="J485" s="13"/>
      <c r="K485" s="13"/>
      <c r="L485" s="13"/>
      <c r="M485" s="13"/>
      <c r="N485" s="13"/>
      <c r="O485" s="13"/>
      <c r="P485" s="13"/>
      <c r="Q485" s="13"/>
      <c r="R485" s="14"/>
    </row>
    <row r="486" spans="2:18" x14ac:dyDescent="0.25">
      <c r="B486" s="19"/>
      <c r="C486" s="11"/>
      <c r="D486" s="12"/>
      <c r="E486" s="13"/>
      <c r="F486" s="13"/>
      <c r="G486" s="13"/>
      <c r="H486" s="13"/>
      <c r="I486" s="13"/>
      <c r="J486" s="13"/>
      <c r="K486" s="13"/>
      <c r="L486" s="13"/>
      <c r="M486" s="13"/>
      <c r="N486" s="13"/>
      <c r="O486" s="13"/>
      <c r="P486" s="13"/>
      <c r="Q486" s="13"/>
      <c r="R486" s="14"/>
    </row>
    <row r="487" spans="2:18" x14ac:dyDescent="0.25">
      <c r="B487" s="19"/>
      <c r="C487" s="11"/>
      <c r="D487" s="12"/>
      <c r="E487" s="13"/>
      <c r="F487" s="13"/>
      <c r="G487" s="13"/>
      <c r="H487" s="13"/>
      <c r="I487" s="13"/>
      <c r="J487" s="13"/>
      <c r="K487" s="13"/>
      <c r="L487" s="13"/>
      <c r="M487" s="13"/>
      <c r="N487" s="13"/>
      <c r="O487" s="13"/>
      <c r="P487" s="13"/>
      <c r="Q487" s="13"/>
      <c r="R487" s="14"/>
    </row>
    <row r="488" spans="2:18" x14ac:dyDescent="0.25">
      <c r="B488" s="19"/>
      <c r="C488" s="11"/>
      <c r="D488" s="12"/>
      <c r="E488" s="13"/>
      <c r="F488" s="13"/>
      <c r="G488" s="13"/>
      <c r="H488" s="13"/>
      <c r="I488" s="13"/>
      <c r="J488" s="13"/>
      <c r="K488" s="13"/>
      <c r="L488" s="13"/>
      <c r="M488" s="13"/>
      <c r="N488" s="13"/>
      <c r="O488" s="13"/>
      <c r="P488" s="13"/>
      <c r="Q488" s="13"/>
      <c r="R488" s="14"/>
    </row>
    <row r="489" spans="2:18" x14ac:dyDescent="0.25">
      <c r="B489" s="19"/>
      <c r="C489" s="11"/>
      <c r="D489" s="12"/>
      <c r="E489" s="13"/>
      <c r="F489" s="13"/>
      <c r="G489" s="13"/>
      <c r="H489" s="13"/>
      <c r="I489" s="13"/>
      <c r="J489" s="13"/>
      <c r="K489" s="13"/>
      <c r="L489" s="13"/>
      <c r="M489" s="13"/>
      <c r="N489" s="13"/>
      <c r="O489" s="13"/>
      <c r="P489" s="13"/>
      <c r="Q489" s="13"/>
      <c r="R489" s="14"/>
    </row>
    <row r="490" spans="2:18" x14ac:dyDescent="0.25">
      <c r="B490" s="19"/>
      <c r="C490" s="11"/>
      <c r="D490" s="12"/>
      <c r="E490" s="13"/>
      <c r="F490" s="13"/>
      <c r="G490" s="13"/>
      <c r="H490" s="13"/>
      <c r="I490" s="13"/>
      <c r="J490" s="13"/>
      <c r="K490" s="13"/>
      <c r="L490" s="13"/>
      <c r="M490" s="13"/>
      <c r="N490" s="13"/>
      <c r="O490" s="13"/>
      <c r="P490" s="13"/>
      <c r="Q490" s="13"/>
      <c r="R490" s="14"/>
    </row>
    <row r="491" spans="2:18" x14ac:dyDescent="0.25">
      <c r="B491" s="19"/>
      <c r="C491" s="11"/>
      <c r="D491" s="12"/>
      <c r="E491" s="13"/>
      <c r="F491" s="13"/>
      <c r="G491" s="13"/>
      <c r="H491" s="13"/>
      <c r="I491" s="13"/>
      <c r="J491" s="13"/>
      <c r="K491" s="13"/>
      <c r="L491" s="13"/>
      <c r="M491" s="13"/>
      <c r="N491" s="13"/>
      <c r="O491" s="13"/>
      <c r="P491" s="13"/>
      <c r="Q491" s="13"/>
      <c r="R491" s="14"/>
    </row>
    <row r="492" spans="2:18" x14ac:dyDescent="0.25">
      <c r="B492" s="19"/>
      <c r="C492" s="11"/>
      <c r="D492" s="12"/>
      <c r="E492" s="13"/>
      <c r="F492" s="13"/>
      <c r="G492" s="13"/>
      <c r="H492" s="13"/>
      <c r="I492" s="13"/>
      <c r="J492" s="13"/>
      <c r="K492" s="13"/>
      <c r="L492" s="13"/>
      <c r="M492" s="13"/>
      <c r="N492" s="13"/>
      <c r="O492" s="13"/>
      <c r="P492" s="13"/>
      <c r="Q492" s="13"/>
      <c r="R492" s="14"/>
    </row>
    <row r="493" spans="2:18" x14ac:dyDescent="0.25">
      <c r="B493" s="19"/>
      <c r="C493" s="11"/>
      <c r="D493" s="12"/>
      <c r="E493" s="13"/>
      <c r="F493" s="13"/>
      <c r="G493" s="13"/>
      <c r="H493" s="13"/>
      <c r="I493" s="13"/>
      <c r="J493" s="13"/>
      <c r="K493" s="13"/>
      <c r="L493" s="13"/>
      <c r="M493" s="13"/>
      <c r="N493" s="13"/>
      <c r="O493" s="13"/>
      <c r="P493" s="13"/>
      <c r="Q493" s="13"/>
      <c r="R493" s="14"/>
    </row>
    <row r="494" spans="2:18" x14ac:dyDescent="0.25">
      <c r="B494" s="19"/>
      <c r="C494" s="11"/>
      <c r="D494" s="12"/>
      <c r="E494" s="13"/>
      <c r="F494" s="13"/>
      <c r="G494" s="13"/>
      <c r="H494" s="13"/>
      <c r="I494" s="13"/>
      <c r="J494" s="13"/>
      <c r="K494" s="13"/>
      <c r="L494" s="13"/>
      <c r="M494" s="13"/>
      <c r="N494" s="13"/>
      <c r="O494" s="13"/>
      <c r="P494" s="13"/>
      <c r="Q494" s="13"/>
      <c r="R494" s="14"/>
    </row>
    <row r="495" spans="2:18" x14ac:dyDescent="0.25">
      <c r="B495" s="19"/>
      <c r="C495" s="11"/>
      <c r="D495" s="12"/>
      <c r="E495" s="13"/>
      <c r="F495" s="13"/>
      <c r="G495" s="13"/>
      <c r="H495" s="13"/>
      <c r="I495" s="13"/>
      <c r="J495" s="13"/>
      <c r="K495" s="13"/>
      <c r="L495" s="13"/>
      <c r="M495" s="13"/>
      <c r="N495" s="13"/>
      <c r="O495" s="13"/>
      <c r="P495" s="13"/>
      <c r="Q495" s="13"/>
      <c r="R495" s="14"/>
    </row>
    <row r="496" spans="2:18" x14ac:dyDescent="0.25">
      <c r="B496" s="19"/>
      <c r="C496" s="11"/>
      <c r="D496" s="12"/>
      <c r="E496" s="13"/>
      <c r="F496" s="13"/>
      <c r="G496" s="13"/>
      <c r="H496" s="13"/>
      <c r="I496" s="13"/>
      <c r="J496" s="13"/>
      <c r="K496" s="13"/>
      <c r="L496" s="13"/>
      <c r="M496" s="13"/>
      <c r="N496" s="13"/>
      <c r="O496" s="13"/>
      <c r="P496" s="13"/>
      <c r="Q496" s="13"/>
      <c r="R496" s="14"/>
    </row>
    <row r="497" spans="2:18" x14ac:dyDescent="0.25">
      <c r="B497" s="19"/>
      <c r="C497" s="11"/>
      <c r="D497" s="12"/>
      <c r="E497" s="13"/>
      <c r="F497" s="13"/>
      <c r="G497" s="13"/>
      <c r="H497" s="13"/>
      <c r="I497" s="13"/>
      <c r="J497" s="13"/>
      <c r="K497" s="13"/>
      <c r="L497" s="13"/>
      <c r="M497" s="13"/>
      <c r="N497" s="13"/>
      <c r="O497" s="13"/>
      <c r="P497" s="13"/>
      <c r="Q497" s="13"/>
      <c r="R497" s="14"/>
    </row>
    <row r="498" spans="2:18" x14ac:dyDescent="0.25">
      <c r="B498" s="19"/>
      <c r="C498" s="11"/>
      <c r="D498" s="12"/>
      <c r="E498" s="13"/>
      <c r="F498" s="13"/>
      <c r="G498" s="13"/>
      <c r="H498" s="13"/>
      <c r="I498" s="13"/>
      <c r="J498" s="13"/>
      <c r="K498" s="13"/>
      <c r="L498" s="13"/>
      <c r="M498" s="13"/>
      <c r="N498" s="13"/>
      <c r="O498" s="13"/>
      <c r="P498" s="13"/>
      <c r="Q498" s="13"/>
      <c r="R498" s="14"/>
    </row>
    <row r="499" spans="2:18" x14ac:dyDescent="0.25">
      <c r="B499" s="19"/>
      <c r="C499" s="11"/>
      <c r="D499" s="12"/>
      <c r="E499" s="13"/>
      <c r="F499" s="13"/>
      <c r="G499" s="13"/>
      <c r="H499" s="13"/>
      <c r="I499" s="13"/>
      <c r="J499" s="13"/>
      <c r="K499" s="13"/>
      <c r="L499" s="13"/>
      <c r="M499" s="13"/>
      <c r="N499" s="13"/>
      <c r="O499" s="13"/>
      <c r="P499" s="13"/>
      <c r="Q499" s="13"/>
      <c r="R499" s="14"/>
    </row>
    <row r="500" spans="2:18" x14ac:dyDescent="0.25">
      <c r="B500" s="19"/>
      <c r="C500" s="11"/>
      <c r="D500" s="12"/>
      <c r="E500" s="13"/>
      <c r="F500" s="13"/>
      <c r="G500" s="13"/>
      <c r="H500" s="13"/>
      <c r="I500" s="13"/>
      <c r="J500" s="13"/>
      <c r="K500" s="13"/>
      <c r="L500" s="13"/>
      <c r="M500" s="13"/>
      <c r="N500" s="13"/>
      <c r="O500" s="13"/>
      <c r="P500" s="13"/>
      <c r="Q500" s="13"/>
      <c r="R500" s="14"/>
    </row>
    <row r="501" spans="2:18" s="35" customFormat="1" ht="16.5" thickBot="1" x14ac:dyDescent="0.3">
      <c r="B501" s="36"/>
      <c r="C501" s="39"/>
      <c r="D501" s="37"/>
      <c r="E501" s="37"/>
      <c r="F501" s="37"/>
      <c r="G501" s="41"/>
      <c r="H501" s="37"/>
      <c r="I501" s="37"/>
      <c r="J501" s="37"/>
      <c r="K501" s="37"/>
      <c r="L501" s="37"/>
      <c r="M501" s="37"/>
      <c r="N501" s="37"/>
      <c r="O501" s="37"/>
      <c r="P501" s="37"/>
      <c r="Q501" s="37"/>
      <c r="R501" s="38"/>
    </row>
    <row r="502" spans="2:18" ht="15" x14ac:dyDescent="0.25">
      <c r="B502" s="40"/>
      <c r="C502" s="40"/>
      <c r="D502" s="40"/>
    </row>
    <row r="504" spans="2:18" ht="16.5" thickBot="1" x14ac:dyDescent="0.3"/>
    <row r="505" spans="2:18" ht="21.75" thickBot="1" x14ac:dyDescent="0.4">
      <c r="B505" s="50" t="s">
        <v>553</v>
      </c>
      <c r="C505" s="78"/>
      <c r="D505" s="79"/>
      <c r="E505" s="9"/>
      <c r="F505" s="9"/>
      <c r="G505" s="9"/>
      <c r="H505" s="9"/>
      <c r="I505" s="9"/>
      <c r="J505" s="9"/>
      <c r="K505" s="9"/>
      <c r="L505" s="9"/>
      <c r="M505" s="9"/>
      <c r="N505" s="9"/>
      <c r="O505" s="9"/>
      <c r="P505" s="9"/>
      <c r="Q505" s="9"/>
      <c r="R505" s="10"/>
    </row>
    <row r="506" spans="2:18" ht="15" x14ac:dyDescent="0.25">
      <c r="B506" s="19"/>
      <c r="C506" s="13"/>
      <c r="D506" s="13"/>
      <c r="E506" s="13"/>
      <c r="F506" s="13"/>
      <c r="G506" s="13"/>
      <c r="H506" s="13"/>
      <c r="I506" s="13"/>
      <c r="J506" s="13"/>
      <c r="K506" s="13"/>
      <c r="L506" s="13"/>
      <c r="M506" s="13"/>
      <c r="N506" s="13"/>
      <c r="O506" s="13"/>
      <c r="P506" s="13"/>
      <c r="Q506" s="13"/>
      <c r="R506" s="14"/>
    </row>
    <row r="507" spans="2:18" ht="15" x14ac:dyDescent="0.25">
      <c r="B507" s="19"/>
      <c r="C507" s="13"/>
      <c r="D507" s="13"/>
      <c r="E507" s="13"/>
      <c r="F507" s="13"/>
      <c r="G507" s="13"/>
      <c r="H507" s="13"/>
      <c r="I507" s="13"/>
      <c r="J507" s="13"/>
      <c r="K507" s="13"/>
      <c r="L507" s="13"/>
      <c r="M507" s="13"/>
      <c r="N507" s="13"/>
      <c r="O507" s="13"/>
      <c r="P507" s="13"/>
      <c r="Q507" s="13"/>
      <c r="R507" s="14"/>
    </row>
    <row r="508" spans="2:18" ht="15" x14ac:dyDescent="0.25">
      <c r="B508" s="19"/>
      <c r="C508" s="13"/>
      <c r="D508" s="13"/>
      <c r="E508" s="13"/>
      <c r="F508" s="13"/>
      <c r="G508" s="13"/>
      <c r="H508" s="13"/>
      <c r="I508" s="13"/>
      <c r="J508" s="13"/>
      <c r="K508" s="13"/>
      <c r="L508" s="13"/>
      <c r="M508" s="13"/>
      <c r="N508" s="13"/>
      <c r="O508" s="13"/>
      <c r="P508" s="13"/>
      <c r="Q508" s="13"/>
      <c r="R508" s="14"/>
    </row>
    <row r="509" spans="2:18" ht="15" x14ac:dyDescent="0.25">
      <c r="B509" s="19"/>
      <c r="C509" s="13"/>
      <c r="D509" s="13"/>
      <c r="E509" s="13"/>
      <c r="F509" s="13"/>
      <c r="G509" s="13"/>
      <c r="H509" s="13"/>
      <c r="I509" s="13"/>
      <c r="J509" s="13"/>
      <c r="K509" s="13"/>
      <c r="L509" s="13"/>
      <c r="M509" s="13"/>
      <c r="N509" s="13"/>
      <c r="O509" s="13"/>
      <c r="P509" s="13"/>
      <c r="Q509" s="13"/>
      <c r="R509" s="14"/>
    </row>
    <row r="510" spans="2:18" ht="15" x14ac:dyDescent="0.25">
      <c r="B510" s="19"/>
      <c r="C510" s="13"/>
      <c r="D510" s="13"/>
      <c r="E510" s="13"/>
      <c r="F510" s="13"/>
      <c r="G510" s="13"/>
      <c r="H510" s="13"/>
      <c r="I510" s="13"/>
      <c r="J510" s="13"/>
      <c r="K510" s="13"/>
      <c r="L510" s="13"/>
      <c r="M510" s="13"/>
      <c r="N510" s="13"/>
      <c r="O510" s="13"/>
      <c r="P510" s="13"/>
      <c r="Q510" s="13"/>
      <c r="R510" s="14"/>
    </row>
    <row r="511" spans="2:18" ht="15" x14ac:dyDescent="0.25">
      <c r="B511" s="19"/>
      <c r="C511" s="13"/>
      <c r="D511" s="13"/>
      <c r="E511" s="13"/>
      <c r="F511" s="13"/>
      <c r="G511" s="13"/>
      <c r="H511" s="13"/>
      <c r="I511" s="13"/>
      <c r="J511" s="13"/>
      <c r="K511" s="13"/>
      <c r="L511" s="13"/>
      <c r="M511" s="13"/>
      <c r="N511" s="13"/>
      <c r="O511" s="13"/>
      <c r="P511" s="13"/>
      <c r="Q511" s="13"/>
      <c r="R511" s="14"/>
    </row>
    <row r="512" spans="2:18" ht="15" x14ac:dyDescent="0.25">
      <c r="B512" s="19"/>
      <c r="C512" s="13"/>
      <c r="D512" s="13"/>
      <c r="E512" s="13"/>
      <c r="F512" s="13"/>
      <c r="G512" s="13"/>
      <c r="H512" s="13"/>
      <c r="I512" s="13"/>
      <c r="J512" s="13"/>
      <c r="K512" s="13"/>
      <c r="L512" s="13"/>
      <c r="M512" s="13"/>
      <c r="N512" s="13"/>
      <c r="O512" s="13"/>
      <c r="P512" s="13"/>
      <c r="Q512" s="13"/>
      <c r="R512" s="14"/>
    </row>
    <row r="513" spans="2:18" ht="15" x14ac:dyDescent="0.25">
      <c r="B513" s="19"/>
      <c r="C513" s="13"/>
      <c r="D513" s="13"/>
      <c r="E513" s="13"/>
      <c r="F513" s="13"/>
      <c r="G513" s="13"/>
      <c r="H513" s="13"/>
      <c r="I513" s="13"/>
      <c r="J513" s="13"/>
      <c r="K513" s="314" t="s">
        <v>499</v>
      </c>
      <c r="L513" s="13"/>
      <c r="M513" s="13"/>
      <c r="N513" s="13"/>
      <c r="O513" s="13"/>
      <c r="P513" s="13"/>
      <c r="Q513" s="13"/>
      <c r="R513" s="14"/>
    </row>
    <row r="514" spans="2:18" ht="15" x14ac:dyDescent="0.25">
      <c r="B514" s="19"/>
      <c r="C514" s="13"/>
      <c r="D514" s="13"/>
      <c r="E514" s="13"/>
      <c r="F514" s="13"/>
      <c r="G514" s="13"/>
      <c r="H514" s="13"/>
      <c r="I514" s="13"/>
      <c r="J514" s="13"/>
      <c r="K514" s="13"/>
      <c r="L514" s="13"/>
      <c r="M514" s="13"/>
      <c r="N514" s="13"/>
      <c r="O514" s="13"/>
      <c r="P514" s="13"/>
      <c r="Q514" s="13"/>
      <c r="R514" s="14"/>
    </row>
    <row r="515" spans="2:18" ht="15" x14ac:dyDescent="0.25">
      <c r="B515" s="19"/>
      <c r="C515" s="13"/>
      <c r="D515" s="13"/>
      <c r="E515" s="13"/>
      <c r="F515" s="13"/>
      <c r="G515" s="13"/>
      <c r="H515" s="13"/>
      <c r="I515" s="13"/>
      <c r="J515" s="13"/>
      <c r="K515" s="13"/>
      <c r="L515" s="13"/>
      <c r="M515" s="13"/>
      <c r="N515" s="13"/>
      <c r="O515" s="13"/>
      <c r="P515" s="13"/>
      <c r="Q515" s="13"/>
      <c r="R515" s="14"/>
    </row>
    <row r="516" spans="2:18" thickBot="1" x14ac:dyDescent="0.3">
      <c r="B516" s="19"/>
      <c r="C516" s="13"/>
      <c r="D516" s="13"/>
      <c r="E516" s="13"/>
      <c r="F516" s="13"/>
      <c r="G516" s="13"/>
      <c r="H516" s="13"/>
      <c r="I516" s="13"/>
      <c r="J516" s="13"/>
      <c r="K516" s="13"/>
      <c r="L516" s="13"/>
      <c r="M516" s="13"/>
      <c r="N516" s="13"/>
      <c r="O516" s="13"/>
      <c r="P516" s="13"/>
      <c r="Q516" s="13"/>
      <c r="R516" s="14"/>
    </row>
    <row r="517" spans="2:18" ht="19.5" thickBot="1" x14ac:dyDescent="0.35">
      <c r="B517" s="19"/>
      <c r="C517" s="55" t="s">
        <v>330</v>
      </c>
      <c r="D517" s="401">
        <f ca="1">YEAR(TODAY())-5</f>
        <v>2020</v>
      </c>
      <c r="E517" s="402">
        <f ca="1">D517+1</f>
        <v>2021</v>
      </c>
      <c r="F517" s="402">
        <f ca="1">E517+1</f>
        <v>2022</v>
      </c>
      <c r="G517" s="402">
        <f ca="1">F517+1</f>
        <v>2023</v>
      </c>
      <c r="H517" s="402">
        <f ca="1">G517+1</f>
        <v>2024</v>
      </c>
      <c r="I517" s="60" t="s">
        <v>24</v>
      </c>
      <c r="J517" s="61" t="s">
        <v>91</v>
      </c>
      <c r="K517" s="13"/>
      <c r="L517" s="13"/>
      <c r="M517" s="13"/>
      <c r="N517" s="13"/>
      <c r="O517" s="13"/>
      <c r="P517" s="13"/>
      <c r="Q517" s="13"/>
      <c r="R517" s="14"/>
    </row>
    <row r="518" spans="2:18" x14ac:dyDescent="0.25">
      <c r="B518" s="19"/>
      <c r="C518" s="278" t="s">
        <v>323</v>
      </c>
      <c r="D518" s="265">
        <f>D95+D96+D97-D98+D99-D101+D107</f>
        <v>157757</v>
      </c>
      <c r="E518" s="266"/>
      <c r="F518" s="266"/>
      <c r="G518" s="266"/>
      <c r="H518" s="267"/>
      <c r="I518" s="345" t="str">
        <f t="shared" ref="I518:I523" si="18">IF(AND(ISNUMBER(D518),ISNUMBER(E518),ISNUMBER(F518),ISNUMBER(G518),ISNUMBER(H518)),TREND(D518:H518,D$42:H$42,I$42),"SIN DATOS")</f>
        <v>SIN DATOS</v>
      </c>
      <c r="J518" s="56"/>
      <c r="K518" s="13" t="s">
        <v>324</v>
      </c>
      <c r="L518" s="13"/>
      <c r="M518" s="13"/>
      <c r="N518" s="13"/>
      <c r="O518" s="13"/>
      <c r="P518" s="13"/>
      <c r="Q518" s="13"/>
      <c r="R518" s="14"/>
    </row>
    <row r="519" spans="2:18" x14ac:dyDescent="0.25">
      <c r="B519" s="19"/>
      <c r="C519" s="281" t="s">
        <v>325</v>
      </c>
      <c r="D519" s="268">
        <f>D100</f>
        <v>126579</v>
      </c>
      <c r="E519" s="263"/>
      <c r="F519" s="263"/>
      <c r="G519" s="263"/>
      <c r="H519" s="269"/>
      <c r="I519" s="345" t="str">
        <f t="shared" si="18"/>
        <v>SIN DATOS</v>
      </c>
      <c r="J519" s="56"/>
      <c r="K519" s="13" t="s">
        <v>332</v>
      </c>
      <c r="L519" s="13"/>
      <c r="M519" s="13"/>
      <c r="N519" s="13"/>
      <c r="O519" s="13"/>
      <c r="P519" s="13"/>
      <c r="Q519" s="13"/>
      <c r="R519" s="14"/>
    </row>
    <row r="520" spans="2:18" x14ac:dyDescent="0.25">
      <c r="B520" s="19"/>
      <c r="C520" s="281" t="s">
        <v>326</v>
      </c>
      <c r="D520" s="268">
        <f>IF(ISNUMBER(D116),D116,"SIN DATOS")</f>
        <v>602.17499999999995</v>
      </c>
      <c r="E520" s="263"/>
      <c r="F520" s="263"/>
      <c r="G520" s="263"/>
      <c r="H520" s="269"/>
      <c r="I520" s="345" t="str">
        <f t="shared" si="18"/>
        <v>SIN DATOS</v>
      </c>
      <c r="J520" s="56"/>
      <c r="K520" s="13" t="s">
        <v>333</v>
      </c>
      <c r="L520" s="13"/>
      <c r="M520" s="13"/>
      <c r="N520" s="13"/>
      <c r="O520" s="13"/>
      <c r="P520" s="13"/>
      <c r="Q520" s="13"/>
      <c r="R520" s="14"/>
    </row>
    <row r="521" spans="2:18" x14ac:dyDescent="0.25">
      <c r="B521" s="19"/>
      <c r="C521" s="281" t="s">
        <v>327</v>
      </c>
      <c r="D521" s="268">
        <f>IF(ISNUMBER(D108),D108,"SIN DATOS")</f>
        <v>8226</v>
      </c>
      <c r="E521" s="263"/>
      <c r="F521" s="263"/>
      <c r="G521" s="263"/>
      <c r="H521" s="269"/>
      <c r="I521" s="345" t="str">
        <f t="shared" si="18"/>
        <v>SIN DATOS</v>
      </c>
      <c r="J521" s="56"/>
      <c r="K521" s="13" t="s">
        <v>334</v>
      </c>
      <c r="L521" s="13"/>
      <c r="M521" s="13"/>
      <c r="N521" s="13"/>
      <c r="O521" s="13"/>
      <c r="P521" s="13"/>
      <c r="Q521" s="13"/>
      <c r="R521" s="14"/>
    </row>
    <row r="522" spans="2:18" x14ac:dyDescent="0.25">
      <c r="B522" s="19"/>
      <c r="C522" s="281" t="s">
        <v>328</v>
      </c>
      <c r="D522" s="268">
        <f>IF(ISNUMBER(D114),D114,"SIN DATOS")</f>
        <v>1032.3</v>
      </c>
      <c r="E522" s="263"/>
      <c r="F522" s="263"/>
      <c r="G522" s="263"/>
      <c r="H522" s="269"/>
      <c r="I522" s="345" t="str">
        <f t="shared" si="18"/>
        <v>SIN DATOS</v>
      </c>
      <c r="J522" s="56"/>
      <c r="K522" s="13" t="s">
        <v>336</v>
      </c>
      <c r="L522" s="13"/>
      <c r="M522" s="13"/>
      <c r="N522" s="13"/>
      <c r="O522" s="13"/>
      <c r="P522" s="13"/>
      <c r="Q522" s="13"/>
      <c r="R522" s="14"/>
    </row>
    <row r="523" spans="2:18" ht="16.5" thickBot="1" x14ac:dyDescent="0.3">
      <c r="B523" s="19"/>
      <c r="C523" s="282" t="s">
        <v>329</v>
      </c>
      <c r="D523" s="270">
        <f>D102+D104+D117</f>
        <v>21317.525000000001</v>
      </c>
      <c r="E523" s="271"/>
      <c r="F523" s="271"/>
      <c r="G523" s="271"/>
      <c r="H523" s="272"/>
      <c r="I523" s="346" t="str">
        <f t="shared" si="18"/>
        <v>SIN DATOS</v>
      </c>
      <c r="J523" s="52"/>
      <c r="K523" s="13" t="s">
        <v>335</v>
      </c>
      <c r="L523" s="13"/>
      <c r="M523" s="13"/>
      <c r="N523" s="13"/>
      <c r="O523" s="13"/>
      <c r="P523" s="13"/>
      <c r="Q523" s="13"/>
      <c r="R523" s="14"/>
    </row>
    <row r="524" spans="2:18" thickBot="1" x14ac:dyDescent="0.3">
      <c r="B524" s="19"/>
      <c r="C524" s="13"/>
      <c r="D524" s="53"/>
      <c r="E524" s="53"/>
      <c r="F524" s="53"/>
      <c r="G524" s="53"/>
      <c r="H524" s="53"/>
      <c r="I524" s="13"/>
      <c r="J524" s="13"/>
      <c r="K524" s="53"/>
      <c r="L524" s="53"/>
      <c r="M524" s="13"/>
      <c r="N524" s="13"/>
      <c r="O524" s="13"/>
      <c r="P524" s="13"/>
      <c r="Q524" s="13"/>
      <c r="R524" s="14"/>
    </row>
    <row r="525" spans="2:18" ht="19.5" thickBot="1" x14ac:dyDescent="0.35">
      <c r="B525" s="19"/>
      <c r="C525" s="55" t="s">
        <v>331</v>
      </c>
      <c r="D525" s="401">
        <f ca="1">YEAR(TODAY())-5</f>
        <v>2020</v>
      </c>
      <c r="E525" s="402">
        <f ca="1">D525+1</f>
        <v>2021</v>
      </c>
      <c r="F525" s="402">
        <f ca="1">E525+1</f>
        <v>2022</v>
      </c>
      <c r="G525" s="402">
        <f ca="1">F525+1</f>
        <v>2023</v>
      </c>
      <c r="H525" s="402">
        <f ca="1">G525+1</f>
        <v>2024</v>
      </c>
      <c r="I525" s="60" t="s">
        <v>24</v>
      </c>
      <c r="J525" s="61" t="s">
        <v>91</v>
      </c>
      <c r="K525" s="314" t="s">
        <v>505</v>
      </c>
      <c r="L525" s="13"/>
      <c r="M525" s="13"/>
      <c r="N525" s="13"/>
      <c r="O525" s="13"/>
      <c r="P525" s="13"/>
      <c r="Q525" s="13"/>
      <c r="R525" s="14"/>
    </row>
    <row r="526" spans="2:18" x14ac:dyDescent="0.25">
      <c r="B526" s="19"/>
      <c r="C526" s="278" t="s">
        <v>323</v>
      </c>
      <c r="D526" s="347">
        <f>Sector!B42</f>
        <v>13391470</v>
      </c>
      <c r="E526" s="348">
        <f>Sector!C42</f>
        <v>14095500</v>
      </c>
      <c r="F526" s="348">
        <f>Sector!D42</f>
        <v>14825551</v>
      </c>
      <c r="G526" s="348">
        <f>Sector!E42</f>
        <v>15110630</v>
      </c>
      <c r="H526" s="349">
        <f>Sector!F42</f>
        <v>13126772</v>
      </c>
      <c r="I526" s="345">
        <f t="shared" ref="I526:I531" ca="1" si="19">IF(AND(ISNUMBER(D526),ISNUMBER(E526),ISNUMBER(F526),ISNUMBER(G526),ISNUMBER(H526)),TREND(D526:H526,D$42:H$42,I$42),"SIN DATOS")</f>
        <v>14255704.799999997</v>
      </c>
      <c r="J526" s="56"/>
      <c r="K526" s="13"/>
      <c r="L526" s="13"/>
      <c r="M526" s="13"/>
      <c r="N526" s="13"/>
      <c r="O526" s="13"/>
      <c r="P526" s="13"/>
      <c r="Q526" s="13"/>
      <c r="R526" s="14"/>
    </row>
    <row r="527" spans="2:18" x14ac:dyDescent="0.25">
      <c r="B527" s="19"/>
      <c r="C527" s="281" t="s">
        <v>325</v>
      </c>
      <c r="D527" s="350">
        <f>Sector!B43</f>
        <v>8350369</v>
      </c>
      <c r="E527" s="351">
        <f>Sector!C43</f>
        <v>8946722</v>
      </c>
      <c r="F527" s="351">
        <f>Sector!D43</f>
        <v>9323705</v>
      </c>
      <c r="G527" s="351">
        <f>Sector!E43</f>
        <v>9921895</v>
      </c>
      <c r="H527" s="352">
        <f>Sector!F43</f>
        <v>8598042</v>
      </c>
      <c r="I527" s="345">
        <f t="shared" ca="1" si="19"/>
        <v>9469302.3000000119</v>
      </c>
      <c r="J527" s="56"/>
      <c r="K527" s="13"/>
      <c r="L527" s="13"/>
      <c r="M527" s="13"/>
      <c r="N527" s="13"/>
      <c r="O527" s="13"/>
      <c r="P527" s="13"/>
      <c r="Q527" s="13"/>
      <c r="R527" s="14"/>
    </row>
    <row r="528" spans="2:18" x14ac:dyDescent="0.25">
      <c r="B528" s="19"/>
      <c r="C528" s="281" t="s">
        <v>326</v>
      </c>
      <c r="D528" s="350">
        <f>Sector!B75</f>
        <v>1168782</v>
      </c>
      <c r="E528" s="351">
        <f>Sector!C75</f>
        <v>1022815</v>
      </c>
      <c r="F528" s="351">
        <f>Sector!D75</f>
        <v>2361176</v>
      </c>
      <c r="G528" s="351">
        <f>Sector!E75</f>
        <v>971547</v>
      </c>
      <c r="H528" s="352">
        <f>Sector!F75</f>
        <v>1096025</v>
      </c>
      <c r="I528" s="345">
        <f t="shared" ca="1" si="19"/>
        <v>1265034.400000006</v>
      </c>
      <c r="J528" s="56"/>
      <c r="K528" s="13"/>
      <c r="L528" s="13"/>
      <c r="M528" s="13"/>
      <c r="N528" s="13"/>
      <c r="O528" s="13"/>
      <c r="P528" s="13"/>
      <c r="Q528" s="13"/>
      <c r="R528" s="14"/>
    </row>
    <row r="529" spans="2:18" x14ac:dyDescent="0.25">
      <c r="B529" s="19"/>
      <c r="C529" s="281" t="s">
        <v>327</v>
      </c>
      <c r="D529" s="350">
        <f>Sector!B51</f>
        <v>357076</v>
      </c>
      <c r="E529" s="351">
        <f>Sector!C51</f>
        <v>503044</v>
      </c>
      <c r="F529" s="351">
        <f>Sector!D51</f>
        <v>669631</v>
      </c>
      <c r="G529" s="351">
        <f>Sector!E51</f>
        <v>1018812</v>
      </c>
      <c r="H529" s="352">
        <f>Sector!F51</f>
        <v>680122</v>
      </c>
      <c r="I529" s="345">
        <f t="shared" ca="1" si="19"/>
        <v>994295</v>
      </c>
      <c r="J529" s="56"/>
      <c r="K529" s="13"/>
      <c r="L529" s="13"/>
      <c r="M529" s="13"/>
      <c r="N529" s="13"/>
      <c r="O529" s="13"/>
      <c r="P529" s="13"/>
      <c r="Q529" s="13"/>
      <c r="R529" s="14"/>
    </row>
    <row r="530" spans="2:18" x14ac:dyDescent="0.25">
      <c r="B530" s="19"/>
      <c r="C530" s="281" t="s">
        <v>328</v>
      </c>
      <c r="D530" s="350">
        <f>Sector!B73</f>
        <v>887589</v>
      </c>
      <c r="E530" s="351">
        <f>Sector!C73</f>
        <v>787349</v>
      </c>
      <c r="F530" s="351">
        <f>Sector!D73</f>
        <v>759346</v>
      </c>
      <c r="G530" s="351">
        <f>Sector!E73</f>
        <v>551373</v>
      </c>
      <c r="H530" s="352">
        <f>Sector!F73</f>
        <v>451952</v>
      </c>
      <c r="I530" s="345">
        <f t="shared" ca="1" si="19"/>
        <v>355346.80000001192</v>
      </c>
      <c r="J530" s="56"/>
      <c r="K530" s="13"/>
      <c r="L530" s="13"/>
      <c r="M530" s="13"/>
      <c r="N530" s="13"/>
      <c r="O530" s="13"/>
      <c r="P530" s="13"/>
      <c r="Q530" s="13"/>
      <c r="R530" s="14"/>
    </row>
    <row r="531" spans="2:18" ht="16.5" thickBot="1" x14ac:dyDescent="0.3">
      <c r="B531" s="19"/>
      <c r="C531" s="282" t="s">
        <v>329</v>
      </c>
      <c r="D531" s="353">
        <f>D526-SUM(D527:D530)</f>
        <v>2627654</v>
      </c>
      <c r="E531" s="354">
        <f>E526-SUM(E527:E530)</f>
        <v>2835570</v>
      </c>
      <c r="F531" s="354">
        <f>F526-SUM(F527:F530)</f>
        <v>1711693</v>
      </c>
      <c r="G531" s="354">
        <f>G526-SUM(G527:G530)</f>
        <v>2647003</v>
      </c>
      <c r="H531" s="355">
        <f>H526-SUM(H527:H530)</f>
        <v>2300631</v>
      </c>
      <c r="I531" s="346">
        <f t="shared" ca="1" si="19"/>
        <v>2171726.2999999821</v>
      </c>
      <c r="J531" s="52"/>
      <c r="K531" s="13"/>
      <c r="L531" s="13"/>
      <c r="M531" s="13"/>
      <c r="N531" s="13"/>
      <c r="O531" s="13"/>
      <c r="P531" s="13"/>
      <c r="Q531" s="13"/>
      <c r="R531" s="14"/>
    </row>
    <row r="532" spans="2:18" thickBot="1" x14ac:dyDescent="0.3">
      <c r="B532" s="19"/>
      <c r="C532" s="13"/>
      <c r="D532" s="13"/>
      <c r="E532" s="13"/>
      <c r="F532" s="13"/>
      <c r="G532" s="13"/>
      <c r="H532" s="13"/>
      <c r="I532" s="13"/>
      <c r="J532" s="13"/>
      <c r="K532" s="13"/>
      <c r="L532" s="13"/>
      <c r="M532" s="13"/>
      <c r="N532" s="13"/>
      <c r="O532" s="13"/>
      <c r="P532" s="13"/>
      <c r="Q532" s="13"/>
      <c r="R532" s="14"/>
    </row>
    <row r="533" spans="2:18" ht="19.5" thickBot="1" x14ac:dyDescent="0.35">
      <c r="B533" s="19"/>
      <c r="C533" s="55" t="s">
        <v>338</v>
      </c>
      <c r="D533" s="401">
        <f ca="1">YEAR(TODAY())-5</f>
        <v>2020</v>
      </c>
      <c r="E533" s="402">
        <f ca="1">D533+1</f>
        <v>2021</v>
      </c>
      <c r="F533" s="402">
        <f ca="1">E533+1</f>
        <v>2022</v>
      </c>
      <c r="G533" s="402">
        <f ca="1">F533+1</f>
        <v>2023</v>
      </c>
      <c r="H533" s="402">
        <f ca="1">G533+1</f>
        <v>2024</v>
      </c>
      <c r="I533" s="60" t="s">
        <v>24</v>
      </c>
      <c r="J533" s="61" t="s">
        <v>91</v>
      </c>
      <c r="K533" s="13"/>
      <c r="L533" s="13"/>
      <c r="M533" s="13"/>
      <c r="N533" s="13"/>
      <c r="O533" s="13"/>
      <c r="P533" s="13"/>
      <c r="Q533" s="13"/>
      <c r="R533" s="14"/>
    </row>
    <row r="534" spans="2:18" x14ac:dyDescent="0.25">
      <c r="B534" s="19"/>
      <c r="C534" s="278" t="s">
        <v>279</v>
      </c>
      <c r="D534" s="371">
        <f>D519/D518</f>
        <v>0.80236693141984194</v>
      </c>
      <c r="E534" s="372" t="e">
        <f>E519/E518</f>
        <v>#DIV/0!</v>
      </c>
      <c r="F534" s="372" t="e">
        <f>F519/F518</f>
        <v>#DIV/0!</v>
      </c>
      <c r="G534" s="372" t="e">
        <f>G519/G518</f>
        <v>#DIV/0!</v>
      </c>
      <c r="H534" s="373" t="e">
        <f>H519/H518</f>
        <v>#DIV/0!</v>
      </c>
      <c r="I534" s="374" t="str">
        <f>IF(AND(ISNUMBER(D534),ISNUMBER(E534),ISNUMBER(F534),ISNUMBER(G534),ISNUMBER(H534)),TREND(D534:H534,D$42:H$42,I$42),"SIN DATOS")</f>
        <v>SIN DATOS</v>
      </c>
      <c r="J534" s="56"/>
      <c r="K534" s="13"/>
      <c r="L534" s="13"/>
      <c r="M534" s="13"/>
      <c r="N534" s="13"/>
      <c r="O534" s="13"/>
      <c r="P534" s="13"/>
      <c r="Q534" s="13"/>
      <c r="R534" s="14"/>
    </row>
    <row r="535" spans="2:18" ht="16.5" thickBot="1" x14ac:dyDescent="0.3">
      <c r="B535" s="19"/>
      <c r="C535" s="279" t="s">
        <v>25</v>
      </c>
      <c r="D535" s="371">
        <f>D527/D526</f>
        <v>0.62355880273039477</v>
      </c>
      <c r="E535" s="372">
        <f>E527/E526</f>
        <v>0.63472186158703137</v>
      </c>
      <c r="F535" s="372">
        <f>F527/F526</f>
        <v>0.6288943324939491</v>
      </c>
      <c r="G535" s="372">
        <f>G527/G526</f>
        <v>0.65661689817036084</v>
      </c>
      <c r="H535" s="373">
        <f>H527/H526</f>
        <v>0.65500048298241187</v>
      </c>
      <c r="I535" s="374">
        <f ca="1">IF(AND(ISNUMBER(D535),ISNUMBER(E535),ISNUMBER(F535),ISNUMBER(G535),ISNUMBER(H535)),TREND(D535:H535,D$42:H$42,I$42),"SIN DATOS")</f>
        <v>0.66519199471903434</v>
      </c>
      <c r="J535" s="52"/>
      <c r="K535" s="13"/>
      <c r="L535" s="13"/>
      <c r="M535" s="13"/>
      <c r="N535" s="13"/>
      <c r="O535" s="13"/>
      <c r="P535" s="13"/>
      <c r="Q535" s="13"/>
      <c r="R535" s="14"/>
    </row>
    <row r="536" spans="2:18" thickBot="1" x14ac:dyDescent="0.3">
      <c r="B536" s="19"/>
      <c r="C536" s="280" t="s">
        <v>278</v>
      </c>
      <c r="D536" s="379" t="str">
        <f t="shared" ref="D536:I536" si="20">IF(D534&gt;=D535,IF(D534=D535,"═","▲"),"▼")</f>
        <v>▲</v>
      </c>
      <c r="E536" s="380" t="e">
        <f t="shared" si="20"/>
        <v>#DIV/0!</v>
      </c>
      <c r="F536" s="380" t="e">
        <f t="shared" si="20"/>
        <v>#DIV/0!</v>
      </c>
      <c r="G536" s="380" t="e">
        <f t="shared" si="20"/>
        <v>#DIV/0!</v>
      </c>
      <c r="H536" s="381" t="e">
        <f t="shared" si="20"/>
        <v>#DIV/0!</v>
      </c>
      <c r="I536" s="382" t="str">
        <f t="shared" ca="1" si="20"/>
        <v>▲</v>
      </c>
      <c r="J536" s="13"/>
      <c r="K536" s="13"/>
      <c r="L536" s="13"/>
      <c r="M536" s="13"/>
      <c r="N536" s="13"/>
      <c r="O536" s="13"/>
      <c r="P536" s="13"/>
      <c r="Q536" s="13"/>
      <c r="R536" s="14"/>
    </row>
    <row r="537" spans="2:18" thickBot="1" x14ac:dyDescent="0.3">
      <c r="B537" s="19"/>
      <c r="C537" s="13"/>
      <c r="D537" s="13"/>
      <c r="E537" s="13"/>
      <c r="F537" s="13"/>
      <c r="G537" s="13"/>
      <c r="H537" s="13"/>
      <c r="I537" s="13"/>
      <c r="J537" s="13"/>
      <c r="K537" s="13"/>
      <c r="L537" s="13"/>
      <c r="M537" s="13"/>
      <c r="N537" s="13"/>
      <c r="O537" s="13"/>
      <c r="P537" s="13"/>
      <c r="Q537" s="13"/>
      <c r="R537" s="14"/>
    </row>
    <row r="538" spans="2:18" ht="19.5" thickBot="1" x14ac:dyDescent="0.35">
      <c r="B538" s="19"/>
      <c r="C538" s="55" t="s">
        <v>339</v>
      </c>
      <c r="D538" s="401">
        <f ca="1">YEAR(TODAY())-5</f>
        <v>2020</v>
      </c>
      <c r="E538" s="402">
        <f ca="1">D538+1</f>
        <v>2021</v>
      </c>
      <c r="F538" s="402">
        <f ca="1">E538+1</f>
        <v>2022</v>
      </c>
      <c r="G538" s="402">
        <f ca="1">F538+1</f>
        <v>2023</v>
      </c>
      <c r="H538" s="402">
        <f ca="1">G538+1</f>
        <v>2024</v>
      </c>
      <c r="I538" s="60" t="s">
        <v>24</v>
      </c>
      <c r="J538" s="61" t="s">
        <v>91</v>
      </c>
      <c r="K538" s="13"/>
      <c r="L538" s="13"/>
      <c r="M538" s="13"/>
      <c r="N538" s="13"/>
      <c r="O538" s="13"/>
      <c r="P538" s="13"/>
      <c r="Q538" s="13"/>
      <c r="R538" s="14"/>
    </row>
    <row r="539" spans="2:18" x14ac:dyDescent="0.25">
      <c r="B539" s="19"/>
      <c r="C539" s="278" t="s">
        <v>279</v>
      </c>
      <c r="D539" s="371">
        <f>D520/D518</f>
        <v>3.8171047877431745E-3</v>
      </c>
      <c r="E539" s="372" t="e">
        <f>E520/E518</f>
        <v>#DIV/0!</v>
      </c>
      <c r="F539" s="372" t="e">
        <f>F520/F518</f>
        <v>#DIV/0!</v>
      </c>
      <c r="G539" s="372" t="e">
        <f>G520/G518</f>
        <v>#DIV/0!</v>
      </c>
      <c r="H539" s="373" t="e">
        <f>H520/H518</f>
        <v>#DIV/0!</v>
      </c>
      <c r="I539" s="374" t="str">
        <f>IF(AND(ISNUMBER(D539),ISNUMBER(E539),ISNUMBER(F539),ISNUMBER(G539),ISNUMBER(H539)),TREND(D539:H539,D$42:H$42,I$42),"SIN DATOS")</f>
        <v>SIN DATOS</v>
      </c>
      <c r="J539" s="56"/>
      <c r="K539" s="13"/>
      <c r="L539" s="13"/>
      <c r="M539" s="13"/>
      <c r="N539" s="13"/>
      <c r="O539" s="13"/>
      <c r="P539" s="13"/>
      <c r="Q539" s="13"/>
      <c r="R539" s="14"/>
    </row>
    <row r="540" spans="2:18" ht="16.5" thickBot="1" x14ac:dyDescent="0.3">
      <c r="B540" s="19"/>
      <c r="C540" s="279" t="s">
        <v>25</v>
      </c>
      <c r="D540" s="371">
        <f>D528/D526</f>
        <v>8.7278095683296905E-2</v>
      </c>
      <c r="E540" s="372">
        <f>E528/E526</f>
        <v>7.2563229399453727E-2</v>
      </c>
      <c r="F540" s="372">
        <f>F528/F526</f>
        <v>0.15926396260078293</v>
      </c>
      <c r="G540" s="372">
        <f>G528/G526</f>
        <v>6.4295598528982575E-2</v>
      </c>
      <c r="H540" s="373">
        <f>H528/H526</f>
        <v>8.3495393993283346E-2</v>
      </c>
      <c r="I540" s="374">
        <f ca="1">IF(AND(ISNUMBER(D540),ISNUMBER(E540),ISNUMBER(F540),ISNUMBER(G540),ISNUMBER(H540)),TREND(D540:H540,D$42:H$42,I$42),"SIN DATOS")</f>
        <v>8.8629345766010559E-2</v>
      </c>
      <c r="J540" s="52"/>
      <c r="K540" s="13"/>
      <c r="L540" s="13"/>
      <c r="M540" s="13"/>
      <c r="N540" s="13"/>
      <c r="O540" s="13"/>
      <c r="P540" s="13"/>
      <c r="Q540" s="13"/>
      <c r="R540" s="14"/>
    </row>
    <row r="541" spans="2:18" thickBot="1" x14ac:dyDescent="0.3">
      <c r="B541" s="19"/>
      <c r="C541" s="280" t="s">
        <v>278</v>
      </c>
      <c r="D541" s="379" t="str">
        <f t="shared" ref="D541:I541" si="21">IF(D539&gt;=D540,IF(D539=D540,"═","▲"),"▼")</f>
        <v>▼</v>
      </c>
      <c r="E541" s="380" t="e">
        <f t="shared" si="21"/>
        <v>#DIV/0!</v>
      </c>
      <c r="F541" s="380" t="e">
        <f t="shared" si="21"/>
        <v>#DIV/0!</v>
      </c>
      <c r="G541" s="380" t="e">
        <f t="shared" si="21"/>
        <v>#DIV/0!</v>
      </c>
      <c r="H541" s="381" t="e">
        <f t="shared" si="21"/>
        <v>#DIV/0!</v>
      </c>
      <c r="I541" s="382" t="str">
        <f t="shared" ca="1" si="21"/>
        <v>▲</v>
      </c>
      <c r="J541" s="13"/>
      <c r="K541" s="13"/>
      <c r="L541" s="13"/>
      <c r="M541" s="13"/>
      <c r="N541" s="13"/>
      <c r="O541" s="13"/>
      <c r="P541" s="13"/>
      <c r="Q541" s="13"/>
      <c r="R541" s="14"/>
    </row>
    <row r="542" spans="2:18" thickBot="1" x14ac:dyDescent="0.3">
      <c r="B542" s="19"/>
      <c r="C542" s="13"/>
      <c r="D542" s="13"/>
      <c r="E542" s="13"/>
      <c r="F542" s="13"/>
      <c r="G542" s="13"/>
      <c r="H542" s="13"/>
      <c r="I542" s="13"/>
      <c r="J542" s="13"/>
      <c r="K542" s="13"/>
      <c r="L542" s="13"/>
      <c r="M542" s="13"/>
      <c r="N542" s="13"/>
      <c r="O542" s="13"/>
      <c r="P542" s="13"/>
      <c r="Q542" s="13"/>
      <c r="R542" s="14"/>
    </row>
    <row r="543" spans="2:18" ht="19.5" thickBot="1" x14ac:dyDescent="0.35">
      <c r="B543" s="19"/>
      <c r="C543" s="55" t="s">
        <v>340</v>
      </c>
      <c r="D543" s="401">
        <f ca="1">YEAR(TODAY())-5</f>
        <v>2020</v>
      </c>
      <c r="E543" s="402">
        <f ca="1">D543+1</f>
        <v>2021</v>
      </c>
      <c r="F543" s="402">
        <f ca="1">E543+1</f>
        <v>2022</v>
      </c>
      <c r="G543" s="402">
        <f ca="1">F543+1</f>
        <v>2023</v>
      </c>
      <c r="H543" s="402">
        <f ca="1">G543+1</f>
        <v>2024</v>
      </c>
      <c r="I543" s="60" t="s">
        <v>24</v>
      </c>
      <c r="J543" s="61" t="s">
        <v>91</v>
      </c>
      <c r="K543" s="13"/>
      <c r="L543" s="13"/>
      <c r="M543" s="13"/>
      <c r="N543" s="13"/>
      <c r="O543" s="13"/>
      <c r="P543" s="13"/>
      <c r="Q543" s="13"/>
      <c r="R543" s="14"/>
    </row>
    <row r="544" spans="2:18" x14ac:dyDescent="0.25">
      <c r="B544" s="19"/>
      <c r="C544" s="278" t="s">
        <v>279</v>
      </c>
      <c r="D544" s="371">
        <f>D521/D518</f>
        <v>5.2143486501391383E-2</v>
      </c>
      <c r="E544" s="372" t="e">
        <f>E521/E518</f>
        <v>#DIV/0!</v>
      </c>
      <c r="F544" s="372" t="e">
        <f>F521/F518</f>
        <v>#DIV/0!</v>
      </c>
      <c r="G544" s="372" t="e">
        <f>G521/G518</f>
        <v>#DIV/0!</v>
      </c>
      <c r="H544" s="373" t="e">
        <f>H521/H518</f>
        <v>#DIV/0!</v>
      </c>
      <c r="I544" s="374" t="str">
        <f>IF(AND(ISNUMBER(D544),ISNUMBER(E544),ISNUMBER(F544),ISNUMBER(G544),ISNUMBER(H544)),TREND(D544:H544,D$42:H$42,I$42),"SIN DATOS")</f>
        <v>SIN DATOS</v>
      </c>
      <c r="J544" s="56"/>
      <c r="K544" s="13"/>
      <c r="L544" s="13"/>
      <c r="M544" s="13"/>
      <c r="N544" s="13"/>
      <c r="O544" s="13"/>
      <c r="P544" s="13"/>
      <c r="Q544" s="13"/>
      <c r="R544" s="14"/>
    </row>
    <row r="545" spans="2:18" ht="16.5" thickBot="1" x14ac:dyDescent="0.3">
      <c r="B545" s="19"/>
      <c r="C545" s="279" t="s">
        <v>25</v>
      </c>
      <c r="D545" s="371">
        <f>D529/D526</f>
        <v>2.666443639122516E-2</v>
      </c>
      <c r="E545" s="372">
        <f>E529/E526</f>
        <v>3.5688269305806819E-2</v>
      </c>
      <c r="F545" s="372">
        <f>F529/F526</f>
        <v>4.5167360052924849E-2</v>
      </c>
      <c r="G545" s="372">
        <f>G529/G526</f>
        <v>6.742352899912181E-2</v>
      </c>
      <c r="H545" s="373">
        <f>H529/H526</f>
        <v>5.1811823957938784E-2</v>
      </c>
      <c r="I545" s="374">
        <f ca="1">IF(AND(ISNUMBER(D545),ISNUMBER(E545),ISNUMBER(F545),ISNUMBER(G545),ISNUMBER(H545)),TREND(D545:H545,D$42:H$42,I$42),"SIN DATOS")</f>
        <v>6.9960094189426059E-2</v>
      </c>
      <c r="J545" s="52"/>
      <c r="K545" s="13"/>
      <c r="L545" s="13"/>
      <c r="M545" s="13"/>
      <c r="N545" s="13"/>
      <c r="O545" s="13"/>
      <c r="P545" s="13"/>
      <c r="Q545" s="13"/>
      <c r="R545" s="14"/>
    </row>
    <row r="546" spans="2:18" thickBot="1" x14ac:dyDescent="0.3">
      <c r="B546" s="19"/>
      <c r="C546" s="280" t="s">
        <v>278</v>
      </c>
      <c r="D546" s="379" t="str">
        <f t="shared" ref="D546:I546" si="22">IF(D544&gt;=D545,IF(D544=D545,"═","▲"),"▼")</f>
        <v>▲</v>
      </c>
      <c r="E546" s="380" t="e">
        <f t="shared" si="22"/>
        <v>#DIV/0!</v>
      </c>
      <c r="F546" s="380" t="e">
        <f t="shared" si="22"/>
        <v>#DIV/0!</v>
      </c>
      <c r="G546" s="380" t="e">
        <f t="shared" si="22"/>
        <v>#DIV/0!</v>
      </c>
      <c r="H546" s="381" t="e">
        <f t="shared" si="22"/>
        <v>#DIV/0!</v>
      </c>
      <c r="I546" s="382" t="str">
        <f t="shared" ca="1" si="22"/>
        <v>▲</v>
      </c>
      <c r="J546" s="13"/>
      <c r="K546" s="13"/>
      <c r="L546" s="13"/>
      <c r="M546" s="13"/>
      <c r="N546" s="13"/>
      <c r="O546" s="13"/>
      <c r="P546" s="13"/>
      <c r="Q546" s="13"/>
      <c r="R546" s="14"/>
    </row>
    <row r="547" spans="2:18" thickBot="1" x14ac:dyDescent="0.3">
      <c r="B547" s="19"/>
      <c r="C547" s="13"/>
      <c r="D547" s="13"/>
      <c r="E547" s="13"/>
      <c r="F547" s="13"/>
      <c r="G547" s="13"/>
      <c r="H547" s="13"/>
      <c r="I547" s="13"/>
      <c r="J547" s="13"/>
      <c r="K547" s="13"/>
      <c r="L547" s="13"/>
      <c r="M547" s="13"/>
      <c r="N547" s="13"/>
      <c r="O547" s="13"/>
      <c r="P547" s="13"/>
      <c r="Q547" s="13"/>
      <c r="R547" s="14"/>
    </row>
    <row r="548" spans="2:18" ht="19.5" thickBot="1" x14ac:dyDescent="0.35">
      <c r="B548" s="19"/>
      <c r="C548" s="55" t="s">
        <v>341</v>
      </c>
      <c r="D548" s="401">
        <f ca="1">YEAR(TODAY())-5</f>
        <v>2020</v>
      </c>
      <c r="E548" s="402">
        <f ca="1">D548+1</f>
        <v>2021</v>
      </c>
      <c r="F548" s="402">
        <f ca="1">E548+1</f>
        <v>2022</v>
      </c>
      <c r="G548" s="402">
        <f ca="1">F548+1</f>
        <v>2023</v>
      </c>
      <c r="H548" s="402">
        <f ca="1">G548+1</f>
        <v>2024</v>
      </c>
      <c r="I548" s="60" t="s">
        <v>24</v>
      </c>
      <c r="J548" s="61" t="s">
        <v>91</v>
      </c>
      <c r="K548" s="13"/>
      <c r="L548" s="13"/>
      <c r="M548" s="13"/>
      <c r="N548" s="13"/>
      <c r="O548" s="13"/>
      <c r="P548" s="13"/>
      <c r="Q548" s="13"/>
      <c r="R548" s="14"/>
    </row>
    <row r="549" spans="2:18" x14ac:dyDescent="0.25">
      <c r="B549" s="19"/>
      <c r="C549" s="278" t="s">
        <v>279</v>
      </c>
      <c r="D549" s="273">
        <f>D522/D518</f>
        <v>6.5436082075597275E-3</v>
      </c>
      <c r="E549" s="274" t="e">
        <f>E522/E518</f>
        <v>#DIV/0!</v>
      </c>
      <c r="F549" s="274" t="e">
        <f>F522/F518</f>
        <v>#DIV/0!</v>
      </c>
      <c r="G549" s="274" t="e">
        <f>G522/G518</f>
        <v>#DIV/0!</v>
      </c>
      <c r="H549" s="275" t="e">
        <f>H522/H518</f>
        <v>#DIV/0!</v>
      </c>
      <c r="I549" s="313" t="str">
        <f>IF(AND(ISNUMBER(D549),ISNUMBER(E549),ISNUMBER(F549),ISNUMBER(G549),ISNUMBER(H549)),TREND(D549:H549,D$42:H$42,I$42),"SIN DATOS")</f>
        <v>SIN DATOS</v>
      </c>
      <c r="J549" s="56"/>
      <c r="K549" s="13"/>
      <c r="L549" s="13"/>
      <c r="M549" s="13"/>
      <c r="N549" s="13"/>
      <c r="O549" s="13"/>
      <c r="P549" s="13"/>
      <c r="Q549" s="13"/>
      <c r="R549" s="14"/>
    </row>
    <row r="550" spans="2:18" ht="16.5" thickBot="1" x14ac:dyDescent="0.3">
      <c r="B550" s="19"/>
      <c r="C550" s="279" t="s">
        <v>25</v>
      </c>
      <c r="D550" s="273">
        <f>D530/D526</f>
        <v>6.6280176858851195E-2</v>
      </c>
      <c r="E550" s="274">
        <f>E530/E526</f>
        <v>5.5858181689191586E-2</v>
      </c>
      <c r="F550" s="274">
        <f>F530/F526</f>
        <v>5.1218737165316823E-2</v>
      </c>
      <c r="G550" s="274">
        <f>G530/G526</f>
        <v>3.6489080865589323E-2</v>
      </c>
      <c r="H550" s="275">
        <f>H530/H526</f>
        <v>3.4429789745719662E-2</v>
      </c>
      <c r="I550" s="313">
        <f ca="1">IF(AND(ISNUMBER(D550),ISNUMBER(E550),ISNUMBER(F550),ISNUMBER(G550),ISNUMBER(H550)),TREND(D550:H550,D$42:H$42,I$42),"SIN DATOS")</f>
        <v>2.3934230749972585E-2</v>
      </c>
      <c r="J550" s="52"/>
      <c r="K550" s="13"/>
      <c r="L550" s="13"/>
      <c r="M550" s="13"/>
      <c r="N550" s="13"/>
      <c r="O550" s="13"/>
      <c r="P550" s="13"/>
      <c r="Q550" s="13"/>
      <c r="R550" s="14"/>
    </row>
    <row r="551" spans="2:18" thickBot="1" x14ac:dyDescent="0.3">
      <c r="B551" s="19"/>
      <c r="C551" s="280" t="s">
        <v>278</v>
      </c>
      <c r="D551" s="375" t="str">
        <f t="shared" ref="D551:I551" si="23">IF(D549&gt;=D550,IF(D549=D550,"═","▲"),"▼")</f>
        <v>▼</v>
      </c>
      <c r="E551" s="376" t="e">
        <f t="shared" si="23"/>
        <v>#DIV/0!</v>
      </c>
      <c r="F551" s="376" t="e">
        <f t="shared" si="23"/>
        <v>#DIV/0!</v>
      </c>
      <c r="G551" s="376" t="e">
        <f t="shared" si="23"/>
        <v>#DIV/0!</v>
      </c>
      <c r="H551" s="377" t="e">
        <f t="shared" si="23"/>
        <v>#DIV/0!</v>
      </c>
      <c r="I551" s="378" t="str">
        <f t="shared" ca="1" si="23"/>
        <v>▲</v>
      </c>
      <c r="J551" s="13"/>
      <c r="K551" s="13"/>
      <c r="L551" s="13"/>
      <c r="M551" s="13"/>
      <c r="N551" s="13"/>
      <c r="O551" s="13"/>
      <c r="P551" s="13"/>
      <c r="Q551" s="13"/>
      <c r="R551" s="14"/>
    </row>
    <row r="552" spans="2:18" thickBot="1" x14ac:dyDescent="0.3">
      <c r="B552" s="19"/>
      <c r="C552" s="13"/>
      <c r="D552" s="13"/>
      <c r="E552" s="13"/>
      <c r="F552" s="13"/>
      <c r="G552" s="13"/>
      <c r="H552" s="13"/>
      <c r="I552" s="13"/>
      <c r="J552" s="13"/>
      <c r="K552" s="13"/>
      <c r="L552" s="13"/>
      <c r="M552" s="13"/>
      <c r="N552" s="13"/>
      <c r="O552" s="13"/>
      <c r="P552" s="13"/>
      <c r="Q552" s="13"/>
      <c r="R552" s="14"/>
    </row>
    <row r="553" spans="2:18" ht="19.5" thickBot="1" x14ac:dyDescent="0.35">
      <c r="B553" s="19"/>
      <c r="C553" s="55" t="s">
        <v>342</v>
      </c>
      <c r="D553" s="401">
        <f ca="1">YEAR(TODAY())-5</f>
        <v>2020</v>
      </c>
      <c r="E553" s="402">
        <f ca="1">D553+1</f>
        <v>2021</v>
      </c>
      <c r="F553" s="402">
        <f ca="1">E553+1</f>
        <v>2022</v>
      </c>
      <c r="G553" s="402">
        <f ca="1">F553+1</f>
        <v>2023</v>
      </c>
      <c r="H553" s="402">
        <f ca="1">G553+1</f>
        <v>2024</v>
      </c>
      <c r="I553" s="60" t="s">
        <v>24</v>
      </c>
      <c r="J553" s="61" t="s">
        <v>91</v>
      </c>
      <c r="K553" s="13"/>
      <c r="L553" s="13"/>
      <c r="M553" s="13"/>
      <c r="N553" s="13"/>
      <c r="O553" s="13"/>
      <c r="P553" s="13"/>
      <c r="Q553" s="13"/>
      <c r="R553" s="14"/>
    </row>
    <row r="554" spans="2:18" x14ac:dyDescent="0.25">
      <c r="B554" s="19"/>
      <c r="C554" s="278" t="s">
        <v>279</v>
      </c>
      <c r="D554" s="273">
        <f>D523/D518</f>
        <v>0.1351288690834638</v>
      </c>
      <c r="E554" s="274" t="e">
        <f>E523/E518</f>
        <v>#DIV/0!</v>
      </c>
      <c r="F554" s="274" t="e">
        <f>F523/F518</f>
        <v>#DIV/0!</v>
      </c>
      <c r="G554" s="274" t="e">
        <f>G523/G518</f>
        <v>#DIV/0!</v>
      </c>
      <c r="H554" s="275" t="e">
        <f>H523/H518</f>
        <v>#DIV/0!</v>
      </c>
      <c r="I554" s="313" t="str">
        <f>IF(AND(ISNUMBER(D554),ISNUMBER(E554),ISNUMBER(F554),ISNUMBER(G554),ISNUMBER(H554)),TREND(D554:H554,D$42:H$42,I$42),"SIN DATOS")</f>
        <v>SIN DATOS</v>
      </c>
      <c r="J554" s="56"/>
      <c r="K554" s="13"/>
      <c r="L554" s="13"/>
      <c r="M554" s="13"/>
      <c r="N554" s="13"/>
      <c r="O554" s="13"/>
      <c r="P554" s="13"/>
      <c r="Q554" s="13"/>
      <c r="R554" s="14"/>
    </row>
    <row r="555" spans="2:18" ht="16.5" thickBot="1" x14ac:dyDescent="0.3">
      <c r="B555" s="19"/>
      <c r="C555" s="279" t="s">
        <v>25</v>
      </c>
      <c r="D555" s="273">
        <f>D531/D526</f>
        <v>0.19621848833623196</v>
      </c>
      <c r="E555" s="274">
        <f>E531/E526</f>
        <v>0.20116845801851654</v>
      </c>
      <c r="F555" s="274">
        <f>F531/F526</f>
        <v>0.11545560768702627</v>
      </c>
      <c r="G555" s="274">
        <f>G531/G526</f>
        <v>0.17517489343594542</v>
      </c>
      <c r="H555" s="275">
        <f>H531/H526</f>
        <v>0.17526250932064638</v>
      </c>
      <c r="I555" s="313">
        <f ca="1">IF(AND(ISNUMBER(D555),ISNUMBER(E555),ISNUMBER(F555),ISNUMBER(G555),ISNUMBER(H555)),TREND(D555:H555,D$42:H$42,I$42),"SIN DATOS")</f>
        <v>0.15228433457555113</v>
      </c>
      <c r="J555" s="52"/>
      <c r="K555" s="13"/>
      <c r="L555" s="13"/>
      <c r="M555" s="13"/>
      <c r="N555" s="13"/>
      <c r="O555" s="13"/>
      <c r="P555" s="13"/>
      <c r="Q555" s="13"/>
      <c r="R555" s="14"/>
    </row>
    <row r="556" spans="2:18" thickBot="1" x14ac:dyDescent="0.3">
      <c r="B556" s="19"/>
      <c r="C556" s="280" t="s">
        <v>278</v>
      </c>
      <c r="D556" s="375" t="str">
        <f t="shared" ref="D556:I556" si="24">IF(D554&gt;=D555,IF(D554=D555,"═","▲"),"▼")</f>
        <v>▼</v>
      </c>
      <c r="E556" s="376" t="e">
        <f t="shared" si="24"/>
        <v>#DIV/0!</v>
      </c>
      <c r="F556" s="376" t="e">
        <f t="shared" si="24"/>
        <v>#DIV/0!</v>
      </c>
      <c r="G556" s="376" t="e">
        <f t="shared" si="24"/>
        <v>#DIV/0!</v>
      </c>
      <c r="H556" s="377" t="e">
        <f t="shared" si="24"/>
        <v>#DIV/0!</v>
      </c>
      <c r="I556" s="378" t="str">
        <f t="shared" ca="1" si="24"/>
        <v>▲</v>
      </c>
      <c r="J556" s="13"/>
      <c r="K556" s="13"/>
      <c r="L556" s="13"/>
      <c r="M556" s="13"/>
      <c r="N556" s="13"/>
      <c r="O556" s="13"/>
      <c r="P556" s="13"/>
      <c r="Q556" s="13"/>
      <c r="R556" s="14"/>
    </row>
    <row r="557" spans="2:18" ht="15" x14ac:dyDescent="0.25">
      <c r="B557" s="19"/>
      <c r="C557" s="13"/>
      <c r="D557" s="13"/>
      <c r="E557" s="13"/>
      <c r="F557" s="13"/>
      <c r="G557" s="13"/>
      <c r="H557" s="13"/>
      <c r="I557" s="13"/>
      <c r="J557" s="13"/>
      <c r="K557" s="13"/>
      <c r="L557" s="13"/>
      <c r="M557" s="13"/>
      <c r="N557" s="13"/>
      <c r="O557" s="13"/>
      <c r="P557" s="13"/>
      <c r="Q557" s="13"/>
      <c r="R557" s="14"/>
    </row>
    <row r="558" spans="2:18" ht="15" x14ac:dyDescent="0.25">
      <c r="B558" s="19"/>
      <c r="C558" s="13"/>
      <c r="D558" s="13"/>
      <c r="E558" s="13"/>
      <c r="F558" s="13"/>
      <c r="G558" s="13"/>
      <c r="H558" s="13"/>
      <c r="I558" s="13"/>
      <c r="J558" s="13"/>
      <c r="K558" s="13"/>
      <c r="L558" s="13"/>
      <c r="M558" s="13"/>
      <c r="N558" s="13"/>
      <c r="O558" s="13"/>
      <c r="P558" s="13"/>
      <c r="Q558" s="13"/>
      <c r="R558" s="14"/>
    </row>
    <row r="559" spans="2:18" s="35" customFormat="1" ht="16.5" thickBot="1" x14ac:dyDescent="0.3">
      <c r="B559" s="36"/>
      <c r="C559" s="39"/>
      <c r="D559" s="37"/>
      <c r="E559" s="37"/>
      <c r="F559" s="37"/>
      <c r="G559" s="41"/>
      <c r="H559" s="37"/>
      <c r="I559" s="37"/>
      <c r="J559" s="37"/>
      <c r="K559" s="37"/>
      <c r="L559" s="37"/>
      <c r="M559" s="37"/>
      <c r="N559" s="37"/>
      <c r="O559" s="37"/>
      <c r="P559" s="37"/>
      <c r="Q559" s="37"/>
      <c r="R559" s="38"/>
    </row>
    <row r="560" spans="2:18" x14ac:dyDescent="0.25">
      <c r="B560" s="40"/>
      <c r="C560" s="7"/>
      <c r="D560" s="6"/>
      <c r="E560" s="5"/>
      <c r="G560" s="6"/>
    </row>
  </sheetData>
  <conditionalFormatting sqref="K430:K432 K209:K210">
    <cfRule type="iconSet" priority="401">
      <iconSet iconSet="3TrafficLights2">
        <cfvo type="percent" val="0"/>
        <cfvo type="percent" val="33"/>
        <cfvo type="percent" val="67"/>
      </iconSet>
    </cfRule>
    <cfRule type="cellIs" dxfId="239" priority="402" stopIfTrue="1" operator="equal">
      <formula>"▼"</formula>
    </cfRule>
    <cfRule type="cellIs" dxfId="238" priority="403" stopIfTrue="1" operator="equal">
      <formula>"═"</formula>
    </cfRule>
    <cfRule type="cellIs" dxfId="237" priority="404" stopIfTrue="1" operator="equal">
      <formula>"▲"</formula>
    </cfRule>
  </conditionalFormatting>
  <conditionalFormatting sqref="K145">
    <cfRule type="iconSet" priority="333">
      <iconSet iconSet="3TrafficLights2">
        <cfvo type="percent" val="0"/>
        <cfvo type="percent" val="33"/>
        <cfvo type="percent" val="67"/>
      </iconSet>
    </cfRule>
    <cfRule type="cellIs" dxfId="236" priority="334" stopIfTrue="1" operator="equal">
      <formula>"▼"</formula>
    </cfRule>
    <cfRule type="cellIs" dxfId="235" priority="335" stopIfTrue="1" operator="equal">
      <formula>"═"</formula>
    </cfRule>
    <cfRule type="cellIs" dxfId="234" priority="336" stopIfTrue="1" operator="equal">
      <formula>"▲"</formula>
    </cfRule>
  </conditionalFormatting>
  <conditionalFormatting sqref="D145:I145">
    <cfRule type="iconSet" priority="329">
      <iconSet iconSet="3TrafficLights2">
        <cfvo type="percent" val="0"/>
        <cfvo type="percent" val="33"/>
        <cfvo type="percent" val="67"/>
      </iconSet>
    </cfRule>
    <cfRule type="cellIs" dxfId="233" priority="330" stopIfTrue="1" operator="equal">
      <formula>"▼"</formula>
    </cfRule>
    <cfRule type="cellIs" dxfId="232" priority="331" stopIfTrue="1" operator="equal">
      <formula>"═"</formula>
    </cfRule>
    <cfRule type="cellIs" dxfId="231" priority="332" stopIfTrue="1" operator="equal">
      <formula>"▲"</formula>
    </cfRule>
  </conditionalFormatting>
  <conditionalFormatting sqref="K150">
    <cfRule type="iconSet" priority="233">
      <iconSet iconSet="3TrafficLights2">
        <cfvo type="percent" val="0"/>
        <cfvo type="percent" val="33"/>
        <cfvo type="percent" val="67"/>
      </iconSet>
    </cfRule>
    <cfRule type="cellIs" dxfId="230" priority="234" stopIfTrue="1" operator="equal">
      <formula>"▼"</formula>
    </cfRule>
    <cfRule type="cellIs" dxfId="229" priority="235" stopIfTrue="1" operator="equal">
      <formula>"═"</formula>
    </cfRule>
    <cfRule type="cellIs" dxfId="228" priority="236" stopIfTrue="1" operator="equal">
      <formula>"▲"</formula>
    </cfRule>
  </conditionalFormatting>
  <conditionalFormatting sqref="D150:I150">
    <cfRule type="iconSet" priority="229">
      <iconSet iconSet="3TrafficLights2">
        <cfvo type="percent" val="0"/>
        <cfvo type="percent" val="33"/>
        <cfvo type="percent" val="67"/>
      </iconSet>
    </cfRule>
    <cfRule type="cellIs" dxfId="227" priority="230" stopIfTrue="1" operator="equal">
      <formula>"▼"</formula>
    </cfRule>
    <cfRule type="cellIs" dxfId="226" priority="231" stopIfTrue="1" operator="equal">
      <formula>"═"</formula>
    </cfRule>
    <cfRule type="cellIs" dxfId="225" priority="232" stopIfTrue="1" operator="equal">
      <formula>"▲"</formula>
    </cfRule>
  </conditionalFormatting>
  <conditionalFormatting sqref="K149">
    <cfRule type="iconSet" priority="237">
      <iconSet iconSet="3TrafficLights2">
        <cfvo type="percent" val="0"/>
        <cfvo type="percent" val="33"/>
        <cfvo type="percent" val="67"/>
      </iconSet>
    </cfRule>
    <cfRule type="cellIs" dxfId="224" priority="238" stopIfTrue="1" operator="equal">
      <formula>"▼"</formula>
    </cfRule>
    <cfRule type="cellIs" dxfId="223" priority="239" stopIfTrue="1" operator="equal">
      <formula>"═"</formula>
    </cfRule>
    <cfRule type="cellIs" dxfId="222" priority="240" stopIfTrue="1" operator="equal">
      <formula>"▲"</formula>
    </cfRule>
  </conditionalFormatting>
  <conditionalFormatting sqref="K155">
    <cfRule type="iconSet" priority="221">
      <iconSet iconSet="3TrafficLights2">
        <cfvo type="percent" val="0"/>
        <cfvo type="percent" val="33"/>
        <cfvo type="percent" val="67"/>
      </iconSet>
    </cfRule>
    <cfRule type="cellIs" dxfId="221" priority="222" stopIfTrue="1" operator="equal">
      <formula>"▼"</formula>
    </cfRule>
    <cfRule type="cellIs" dxfId="220" priority="223" stopIfTrue="1" operator="equal">
      <formula>"═"</formula>
    </cfRule>
    <cfRule type="cellIs" dxfId="219" priority="224" stopIfTrue="1" operator="equal">
      <formula>"▲"</formula>
    </cfRule>
  </conditionalFormatting>
  <conditionalFormatting sqref="D155:I155">
    <cfRule type="iconSet" priority="217">
      <iconSet iconSet="3TrafficLights2">
        <cfvo type="percent" val="0"/>
        <cfvo type="percent" val="33"/>
        <cfvo type="percent" val="67"/>
      </iconSet>
    </cfRule>
    <cfRule type="cellIs" dxfId="218" priority="218" stopIfTrue="1" operator="equal">
      <formula>"▼"</formula>
    </cfRule>
    <cfRule type="cellIs" dxfId="217" priority="219" stopIfTrue="1" operator="equal">
      <formula>"═"</formula>
    </cfRule>
    <cfRule type="cellIs" dxfId="216" priority="220" stopIfTrue="1" operator="equal">
      <formula>"▲"</formula>
    </cfRule>
  </conditionalFormatting>
  <conditionalFormatting sqref="K154">
    <cfRule type="iconSet" priority="225">
      <iconSet iconSet="3TrafficLights2">
        <cfvo type="percent" val="0"/>
        <cfvo type="percent" val="33"/>
        <cfvo type="percent" val="67"/>
      </iconSet>
    </cfRule>
    <cfRule type="cellIs" dxfId="215" priority="226" stopIfTrue="1" operator="equal">
      <formula>"▼"</formula>
    </cfRule>
    <cfRule type="cellIs" dxfId="214" priority="227" stopIfTrue="1" operator="equal">
      <formula>"═"</formula>
    </cfRule>
    <cfRule type="cellIs" dxfId="213" priority="228" stopIfTrue="1" operator="equal">
      <formula>"▲"</formula>
    </cfRule>
  </conditionalFormatting>
  <conditionalFormatting sqref="K181">
    <cfRule type="iconSet" priority="209">
      <iconSet iconSet="3TrafficLights2">
        <cfvo type="percent" val="0"/>
        <cfvo type="percent" val="33"/>
        <cfvo type="percent" val="67"/>
      </iconSet>
    </cfRule>
    <cfRule type="cellIs" dxfId="212" priority="210" stopIfTrue="1" operator="equal">
      <formula>"▼"</formula>
    </cfRule>
    <cfRule type="cellIs" dxfId="211" priority="211" stopIfTrue="1" operator="equal">
      <formula>"═"</formula>
    </cfRule>
    <cfRule type="cellIs" dxfId="210" priority="212" stopIfTrue="1" operator="equal">
      <formula>"▲"</formula>
    </cfRule>
  </conditionalFormatting>
  <conditionalFormatting sqref="D181:I181">
    <cfRule type="iconSet" priority="205">
      <iconSet iconSet="3TrafficLights2">
        <cfvo type="percent" val="0"/>
        <cfvo type="percent" val="33"/>
        <cfvo type="percent" val="67"/>
      </iconSet>
    </cfRule>
    <cfRule type="cellIs" dxfId="209" priority="206" stopIfTrue="1" operator="equal">
      <formula>"▼"</formula>
    </cfRule>
    <cfRule type="cellIs" dxfId="208" priority="207" stopIfTrue="1" operator="equal">
      <formula>"═"</formula>
    </cfRule>
    <cfRule type="cellIs" dxfId="207" priority="208" stopIfTrue="1" operator="equal">
      <formula>"▲"</formula>
    </cfRule>
  </conditionalFormatting>
  <conditionalFormatting sqref="K180">
    <cfRule type="iconSet" priority="213">
      <iconSet iconSet="3TrafficLights2">
        <cfvo type="percent" val="0"/>
        <cfvo type="percent" val="33"/>
        <cfvo type="percent" val="67"/>
      </iconSet>
    </cfRule>
    <cfRule type="cellIs" dxfId="206" priority="214" stopIfTrue="1" operator="equal">
      <formula>"▼"</formula>
    </cfRule>
    <cfRule type="cellIs" dxfId="205" priority="215" stopIfTrue="1" operator="equal">
      <formula>"═"</formula>
    </cfRule>
    <cfRule type="cellIs" dxfId="204" priority="216" stopIfTrue="1" operator="equal">
      <formula>"▲"</formula>
    </cfRule>
  </conditionalFormatting>
  <conditionalFormatting sqref="D458:I458">
    <cfRule type="iconSet" priority="185">
      <iconSet iconSet="3TrafficLights2">
        <cfvo type="percent" val="0"/>
        <cfvo type="percent" val="33"/>
        <cfvo type="percent" val="67"/>
      </iconSet>
    </cfRule>
    <cfRule type="cellIs" dxfId="203" priority="186" stopIfTrue="1" operator="equal">
      <formula>"▼"</formula>
    </cfRule>
    <cfRule type="cellIs" dxfId="202" priority="187" stopIfTrue="1" operator="equal">
      <formula>"═"</formula>
    </cfRule>
    <cfRule type="cellIs" dxfId="201" priority="188" stopIfTrue="1" operator="equal">
      <formula>"▲"</formula>
    </cfRule>
  </conditionalFormatting>
  <conditionalFormatting sqref="K458">
    <cfRule type="iconSet" priority="189">
      <iconSet iconSet="3TrafficLights2">
        <cfvo type="percent" val="0"/>
        <cfvo type="percent" val="33"/>
        <cfvo type="percent" val="67"/>
      </iconSet>
    </cfRule>
    <cfRule type="cellIs" dxfId="200" priority="190" stopIfTrue="1" operator="equal">
      <formula>"▼"</formula>
    </cfRule>
    <cfRule type="cellIs" dxfId="199" priority="191" stopIfTrue="1" operator="equal">
      <formula>"═"</formula>
    </cfRule>
    <cfRule type="cellIs" dxfId="198" priority="192" stopIfTrue="1" operator="equal">
      <formula>"▲"</formula>
    </cfRule>
  </conditionalFormatting>
  <conditionalFormatting sqref="K457">
    <cfRule type="iconSet" priority="193">
      <iconSet iconSet="3TrafficLights2">
        <cfvo type="percent" val="0"/>
        <cfvo type="percent" val="33"/>
        <cfvo type="percent" val="67"/>
      </iconSet>
    </cfRule>
    <cfRule type="cellIs" dxfId="197" priority="194" stopIfTrue="1" operator="equal">
      <formula>"▼"</formula>
    </cfRule>
    <cfRule type="cellIs" dxfId="196" priority="195" stopIfTrue="1" operator="equal">
      <formula>"═"</formula>
    </cfRule>
    <cfRule type="cellIs" dxfId="195" priority="196" stopIfTrue="1" operator="equal">
      <formula>"▲"</formula>
    </cfRule>
  </conditionalFormatting>
  <conditionalFormatting sqref="D468:I468">
    <cfRule type="iconSet" priority="157">
      <iconSet iconSet="3TrafficLights2">
        <cfvo type="percent" val="0"/>
        <cfvo type="percent" val="33"/>
        <cfvo type="percent" val="67"/>
      </iconSet>
    </cfRule>
    <cfRule type="cellIs" dxfId="194" priority="158" stopIfTrue="1" operator="equal">
      <formula>"▼"</formula>
    </cfRule>
    <cfRule type="cellIs" dxfId="193" priority="159" stopIfTrue="1" operator="equal">
      <formula>"═"</formula>
    </cfRule>
    <cfRule type="cellIs" dxfId="192" priority="160" stopIfTrue="1" operator="equal">
      <formula>"▲"</formula>
    </cfRule>
  </conditionalFormatting>
  <conditionalFormatting sqref="K468">
    <cfRule type="iconSet" priority="161">
      <iconSet iconSet="3TrafficLights2">
        <cfvo type="percent" val="0"/>
        <cfvo type="percent" val="33"/>
        <cfvo type="percent" val="67"/>
      </iconSet>
    </cfRule>
    <cfRule type="cellIs" dxfId="191" priority="162" stopIfTrue="1" operator="equal">
      <formula>"▼"</formula>
    </cfRule>
    <cfRule type="cellIs" dxfId="190" priority="163" stopIfTrue="1" operator="equal">
      <formula>"═"</formula>
    </cfRule>
    <cfRule type="cellIs" dxfId="189" priority="164" stopIfTrue="1" operator="equal">
      <formula>"▲"</formula>
    </cfRule>
  </conditionalFormatting>
  <conditionalFormatting sqref="K467">
    <cfRule type="iconSet" priority="165">
      <iconSet iconSet="3TrafficLights2">
        <cfvo type="percent" val="0"/>
        <cfvo type="percent" val="33"/>
        <cfvo type="percent" val="67"/>
      </iconSet>
    </cfRule>
    <cfRule type="cellIs" dxfId="188" priority="166" stopIfTrue="1" operator="equal">
      <formula>"▼"</formula>
    </cfRule>
    <cfRule type="cellIs" dxfId="187" priority="167" stopIfTrue="1" operator="equal">
      <formula>"═"</formula>
    </cfRule>
    <cfRule type="cellIs" dxfId="186" priority="168" stopIfTrue="1" operator="equal">
      <formula>"▲"</formula>
    </cfRule>
  </conditionalFormatting>
  <conditionalFormatting sqref="K182:K192">
    <cfRule type="iconSet" priority="496">
      <iconSet iconSet="3TrafficLights2">
        <cfvo type="percent" val="0"/>
        <cfvo type="percent" val="33"/>
        <cfvo type="percent" val="67"/>
      </iconSet>
    </cfRule>
    <cfRule type="cellIs" dxfId="185" priority="497" stopIfTrue="1" operator="equal">
      <formula>"▼"</formula>
    </cfRule>
    <cfRule type="cellIs" dxfId="184" priority="498" stopIfTrue="1" operator="equal">
      <formula>"═"</formula>
    </cfRule>
    <cfRule type="cellIs" dxfId="183" priority="499" stopIfTrue="1" operator="equal">
      <formula>"▲"</formula>
    </cfRule>
  </conditionalFormatting>
  <conditionalFormatting sqref="D432:I432">
    <cfRule type="iconSet" priority="153">
      <iconSet iconSet="3TrafficLights2">
        <cfvo type="percent" val="0"/>
        <cfvo type="percent" val="33"/>
        <cfvo type="percent" val="67"/>
      </iconSet>
    </cfRule>
    <cfRule type="cellIs" dxfId="182" priority="154" stopIfTrue="1" operator="equal">
      <formula>"▼"</formula>
    </cfRule>
    <cfRule type="cellIs" dxfId="181" priority="155" stopIfTrue="1" operator="equal">
      <formula>"═"</formula>
    </cfRule>
    <cfRule type="cellIs" dxfId="180" priority="156" stopIfTrue="1" operator="equal">
      <formula>"▲"</formula>
    </cfRule>
  </conditionalFormatting>
  <conditionalFormatting sqref="K208">
    <cfRule type="iconSet" priority="149">
      <iconSet iconSet="3TrafficLights2">
        <cfvo type="percent" val="0"/>
        <cfvo type="percent" val="33"/>
        <cfvo type="percent" val="67"/>
      </iconSet>
    </cfRule>
    <cfRule type="cellIs" dxfId="179" priority="150" stopIfTrue="1" operator="equal">
      <formula>"▼"</formula>
    </cfRule>
    <cfRule type="cellIs" dxfId="178" priority="151" stopIfTrue="1" operator="equal">
      <formula>"═"</formula>
    </cfRule>
    <cfRule type="cellIs" dxfId="177" priority="152" stopIfTrue="1" operator="equal">
      <formula>"▲"</formula>
    </cfRule>
  </conditionalFormatting>
  <conditionalFormatting sqref="K207">
    <cfRule type="iconSet" priority="145">
      <iconSet iconSet="3TrafficLights2">
        <cfvo type="percent" val="0"/>
        <cfvo type="percent" val="33"/>
        <cfvo type="percent" val="67"/>
      </iconSet>
    </cfRule>
    <cfRule type="cellIs" dxfId="176" priority="146" stopIfTrue="1" operator="equal">
      <formula>"▼"</formula>
    </cfRule>
    <cfRule type="cellIs" dxfId="175" priority="147" stopIfTrue="1" operator="equal">
      <formula>"═"</formula>
    </cfRule>
    <cfRule type="cellIs" dxfId="174" priority="148" stopIfTrue="1" operator="equal">
      <formula>"▲"</formula>
    </cfRule>
  </conditionalFormatting>
  <conditionalFormatting sqref="K340:K342">
    <cfRule type="iconSet" priority="117">
      <iconSet iconSet="3TrafficLights2">
        <cfvo type="percent" val="0"/>
        <cfvo type="percent" val="33"/>
        <cfvo type="percent" val="67"/>
      </iconSet>
    </cfRule>
    <cfRule type="cellIs" dxfId="173" priority="118" stopIfTrue="1" operator="equal">
      <formula>"▼"</formula>
    </cfRule>
    <cfRule type="cellIs" dxfId="172" priority="119" stopIfTrue="1" operator="equal">
      <formula>"═"</formula>
    </cfRule>
    <cfRule type="cellIs" dxfId="171" priority="120" stopIfTrue="1" operator="equal">
      <formula>"▲"</formula>
    </cfRule>
  </conditionalFormatting>
  <conditionalFormatting sqref="K291:K313 K268:K288 K239:K241">
    <cfRule type="iconSet" priority="500">
      <iconSet iconSet="3TrafficLights2">
        <cfvo type="percent" val="0"/>
        <cfvo type="percent" val="33"/>
        <cfvo type="percent" val="67"/>
      </iconSet>
    </cfRule>
    <cfRule type="cellIs" dxfId="170" priority="501" stopIfTrue="1" operator="equal">
      <formula>"▼"</formula>
    </cfRule>
    <cfRule type="cellIs" dxfId="169" priority="502" stopIfTrue="1" operator="equal">
      <formula>"═"</formula>
    </cfRule>
    <cfRule type="cellIs" dxfId="168" priority="503" stopIfTrue="1" operator="equal">
      <formula>"▲"</formula>
    </cfRule>
  </conditionalFormatting>
  <conditionalFormatting sqref="D241:I241">
    <cfRule type="iconSet" priority="105">
      <iconSet iconSet="3TrafficLights2">
        <cfvo type="percent" val="0"/>
        <cfvo type="percent" val="33"/>
        <cfvo type="percent" val="67"/>
      </iconSet>
    </cfRule>
    <cfRule type="cellIs" dxfId="167" priority="106" stopIfTrue="1" operator="equal">
      <formula>"▼"</formula>
    </cfRule>
    <cfRule type="cellIs" dxfId="166" priority="107" stopIfTrue="1" operator="equal">
      <formula>"═"</formula>
    </cfRule>
    <cfRule type="cellIs" dxfId="165" priority="108" stopIfTrue="1" operator="equal">
      <formula>"▲"</formula>
    </cfRule>
  </conditionalFormatting>
  <conditionalFormatting sqref="D293:I313">
    <cfRule type="iconSet" priority="101">
      <iconSet iconSet="3TrafficLights2">
        <cfvo type="percent" val="0"/>
        <cfvo type="percent" val="33"/>
        <cfvo type="percent" val="67"/>
      </iconSet>
    </cfRule>
    <cfRule type="cellIs" dxfId="164" priority="102" stopIfTrue="1" operator="equal">
      <formula>"▼"</formula>
    </cfRule>
    <cfRule type="cellIs" dxfId="163" priority="103" stopIfTrue="1" operator="equal">
      <formula>"═"</formula>
    </cfRule>
    <cfRule type="cellIs" dxfId="162" priority="104" stopIfTrue="1" operator="equal">
      <formula>"▲"</formula>
    </cfRule>
  </conditionalFormatting>
  <conditionalFormatting sqref="D342:I342">
    <cfRule type="iconSet" priority="93">
      <iconSet iconSet="3TrafficLights2">
        <cfvo type="percent" val="0"/>
        <cfvo type="percent" val="33"/>
        <cfvo type="percent" val="67"/>
      </iconSet>
    </cfRule>
    <cfRule type="cellIs" dxfId="161" priority="94" stopIfTrue="1" operator="equal">
      <formula>"▼"</formula>
    </cfRule>
    <cfRule type="cellIs" dxfId="160" priority="95" stopIfTrue="1" operator="equal">
      <formula>"═"</formula>
    </cfRule>
    <cfRule type="cellIs" dxfId="159" priority="96" stopIfTrue="1" operator="equal">
      <formula>"▲"</formula>
    </cfRule>
  </conditionalFormatting>
  <conditionalFormatting sqref="C294:C313">
    <cfRule type="iconSet" priority="89">
      <iconSet iconSet="3TrafficLights2">
        <cfvo type="percent" val="0"/>
        <cfvo type="percent" val="33"/>
        <cfvo type="percent" val="67"/>
      </iconSet>
    </cfRule>
    <cfRule type="cellIs" dxfId="158" priority="90" stopIfTrue="1" operator="equal">
      <formula>"▼"</formula>
    </cfRule>
    <cfRule type="cellIs" dxfId="157" priority="91" stopIfTrue="1" operator="equal">
      <formula>"═"</formula>
    </cfRule>
    <cfRule type="cellIs" dxfId="156" priority="92" stopIfTrue="1" operator="equal">
      <formula>"▲"</formula>
    </cfRule>
  </conditionalFormatting>
  <conditionalFormatting sqref="K316:K337">
    <cfRule type="iconSet" priority="504">
      <iconSet iconSet="3TrafficLights2">
        <cfvo type="percent" val="0"/>
        <cfvo type="percent" val="33"/>
        <cfvo type="percent" val="67"/>
      </iconSet>
    </cfRule>
    <cfRule type="cellIs" dxfId="155" priority="505" stopIfTrue="1" operator="equal">
      <formula>"▼"</formula>
    </cfRule>
    <cfRule type="cellIs" dxfId="154" priority="506" stopIfTrue="1" operator="equal">
      <formula>"═"</formula>
    </cfRule>
    <cfRule type="cellIs" dxfId="153" priority="507" stopIfTrue="1" operator="equal">
      <formula>"▲"</formula>
    </cfRule>
  </conditionalFormatting>
  <conditionalFormatting sqref="D318:I337">
    <cfRule type="iconSet" priority="508">
      <iconSet iconSet="3TrafficLights2">
        <cfvo type="percent" val="0"/>
        <cfvo type="percent" val="33"/>
        <cfvo type="percent" val="67"/>
      </iconSet>
    </cfRule>
    <cfRule type="cellIs" dxfId="152" priority="509" stopIfTrue="1" operator="equal">
      <formula>"▼"</formula>
    </cfRule>
    <cfRule type="cellIs" dxfId="151" priority="510" stopIfTrue="1" operator="equal">
      <formula>"═"</formula>
    </cfRule>
    <cfRule type="cellIs" dxfId="150" priority="511" stopIfTrue="1" operator="equal">
      <formula>"▲"</formula>
    </cfRule>
  </conditionalFormatting>
  <conditionalFormatting sqref="C319:C337">
    <cfRule type="iconSet" priority="512">
      <iconSet iconSet="3TrafficLights2">
        <cfvo type="percent" val="0"/>
        <cfvo type="percent" val="33"/>
        <cfvo type="percent" val="67"/>
      </iconSet>
    </cfRule>
    <cfRule type="cellIs" dxfId="149" priority="513" stopIfTrue="1" operator="equal">
      <formula>"▼"</formula>
    </cfRule>
    <cfRule type="cellIs" dxfId="148" priority="514" stopIfTrue="1" operator="equal">
      <formula>"═"</formula>
    </cfRule>
    <cfRule type="cellIs" dxfId="147" priority="515" stopIfTrue="1" operator="equal">
      <formula>"▲"</formula>
    </cfRule>
  </conditionalFormatting>
  <conditionalFormatting sqref="D270:I288">
    <cfRule type="iconSet" priority="516">
      <iconSet iconSet="3TrafficLights2">
        <cfvo type="percent" val="0"/>
        <cfvo type="percent" val="33"/>
        <cfvo type="percent" val="67"/>
      </iconSet>
    </cfRule>
    <cfRule type="cellIs" dxfId="146" priority="517" stopIfTrue="1" operator="equal">
      <formula>"▼"</formula>
    </cfRule>
    <cfRule type="cellIs" dxfId="145" priority="518" stopIfTrue="1" operator="equal">
      <formula>"═"</formula>
    </cfRule>
    <cfRule type="cellIs" dxfId="144" priority="519" stopIfTrue="1" operator="equal">
      <formula>"▲"</formula>
    </cfRule>
  </conditionalFormatting>
  <conditionalFormatting sqref="K448 K141 K156:K175 K144 K193 K177">
    <cfRule type="iconSet" priority="520">
      <iconSet iconSet="3TrafficLights2">
        <cfvo type="percent" val="0"/>
        <cfvo type="percent" val="33"/>
        <cfvo type="percent" val="67"/>
      </iconSet>
    </cfRule>
    <cfRule type="cellIs" dxfId="143" priority="521" stopIfTrue="1" operator="equal">
      <formula>"▼"</formula>
    </cfRule>
    <cfRule type="cellIs" dxfId="142" priority="522" stopIfTrue="1" operator="equal">
      <formula>"═"</formula>
    </cfRule>
    <cfRule type="cellIs" dxfId="141" priority="523" stopIfTrue="1" operator="equal">
      <formula>"▲"</formula>
    </cfRule>
  </conditionalFormatting>
  <conditionalFormatting sqref="D536:I536">
    <cfRule type="iconSet" priority="53">
      <iconSet iconSet="3TrafficLights2">
        <cfvo type="percent" val="0"/>
        <cfvo type="percent" val="33"/>
        <cfvo type="percent" val="67"/>
      </iconSet>
    </cfRule>
    <cfRule type="cellIs" dxfId="140" priority="54" stopIfTrue="1" operator="equal">
      <formula>"▼"</formula>
    </cfRule>
    <cfRule type="cellIs" dxfId="139" priority="55" stopIfTrue="1" operator="equal">
      <formula>"═"</formula>
    </cfRule>
    <cfRule type="cellIs" dxfId="138" priority="56" stopIfTrue="1" operator="equal">
      <formula>"▲"</formula>
    </cfRule>
  </conditionalFormatting>
  <conditionalFormatting sqref="D541:I541">
    <cfRule type="iconSet" priority="49">
      <iconSet iconSet="3TrafficLights2">
        <cfvo type="percent" val="0"/>
        <cfvo type="percent" val="33"/>
        <cfvo type="percent" val="67"/>
      </iconSet>
    </cfRule>
    <cfRule type="cellIs" dxfId="137" priority="50" stopIfTrue="1" operator="equal">
      <formula>"▼"</formula>
    </cfRule>
    <cfRule type="cellIs" dxfId="136" priority="51" stopIfTrue="1" operator="equal">
      <formula>"═"</formula>
    </cfRule>
    <cfRule type="cellIs" dxfId="135" priority="52" stopIfTrue="1" operator="equal">
      <formula>"▲"</formula>
    </cfRule>
  </conditionalFormatting>
  <conditionalFormatting sqref="D546:I546">
    <cfRule type="iconSet" priority="45">
      <iconSet iconSet="3TrafficLights2">
        <cfvo type="percent" val="0"/>
        <cfvo type="percent" val="33"/>
        <cfvo type="percent" val="67"/>
      </iconSet>
    </cfRule>
    <cfRule type="cellIs" dxfId="134" priority="46" stopIfTrue="1" operator="equal">
      <formula>"▼"</formula>
    </cfRule>
    <cfRule type="cellIs" dxfId="133" priority="47" stopIfTrue="1" operator="equal">
      <formula>"═"</formula>
    </cfRule>
    <cfRule type="cellIs" dxfId="132" priority="48" stopIfTrue="1" operator="equal">
      <formula>"▲"</formula>
    </cfRule>
  </conditionalFormatting>
  <conditionalFormatting sqref="D551:I551">
    <cfRule type="iconSet" priority="41">
      <iconSet iconSet="3TrafficLights2">
        <cfvo type="percent" val="0"/>
        <cfvo type="percent" val="33"/>
        <cfvo type="percent" val="67"/>
      </iconSet>
    </cfRule>
    <cfRule type="cellIs" dxfId="131" priority="42" stopIfTrue="1" operator="equal">
      <formula>"▼"</formula>
    </cfRule>
    <cfRule type="cellIs" dxfId="130" priority="43" stopIfTrue="1" operator="equal">
      <formula>"═"</formula>
    </cfRule>
    <cfRule type="cellIs" dxfId="129" priority="44" stopIfTrue="1" operator="equal">
      <formula>"▲"</formula>
    </cfRule>
  </conditionalFormatting>
  <conditionalFormatting sqref="D556:I556">
    <cfRule type="iconSet" priority="37">
      <iconSet iconSet="3TrafficLights2">
        <cfvo type="percent" val="0"/>
        <cfvo type="percent" val="33"/>
        <cfvo type="percent" val="67"/>
      </iconSet>
    </cfRule>
    <cfRule type="cellIs" dxfId="128" priority="38" stopIfTrue="1" operator="equal">
      <formula>"▼"</formula>
    </cfRule>
    <cfRule type="cellIs" dxfId="127" priority="39" stopIfTrue="1" operator="equal">
      <formula>"═"</formula>
    </cfRule>
    <cfRule type="cellIs" dxfId="126" priority="40" stopIfTrue="1" operator="equal">
      <formula>"▲"</formula>
    </cfRule>
  </conditionalFormatting>
  <conditionalFormatting sqref="K199:K204">
    <cfRule type="iconSet" priority="17">
      <iconSet iconSet="3TrafficLights2">
        <cfvo type="percent" val="0"/>
        <cfvo type="percent" val="33"/>
        <cfvo type="percent" val="67"/>
      </iconSet>
    </cfRule>
    <cfRule type="cellIs" dxfId="125" priority="18" stopIfTrue="1" operator="equal">
      <formula>"▼"</formula>
    </cfRule>
    <cfRule type="cellIs" dxfId="124" priority="19" stopIfTrue="1" operator="equal">
      <formula>"═"</formula>
    </cfRule>
    <cfRule type="cellIs" dxfId="123" priority="20" stopIfTrue="1" operator="equal">
      <formula>"▲"</formula>
    </cfRule>
  </conditionalFormatting>
  <conditionalFormatting sqref="D140">
    <cfRule type="iconSet" priority="1">
      <iconSet iconSet="3TrafficLights2">
        <cfvo type="percent" val="0"/>
        <cfvo type="percent" val="33"/>
        <cfvo type="percent" val="67"/>
      </iconSet>
    </cfRule>
    <cfRule type="cellIs" dxfId="122" priority="2" stopIfTrue="1" operator="equal">
      <formula>"▼"</formula>
    </cfRule>
    <cfRule type="cellIs" dxfId="121" priority="3" stopIfTrue="1" operator="equal">
      <formula>"═"</formula>
    </cfRule>
    <cfRule type="cellIs" dxfId="120" priority="4" stopIfTrue="1" operator="equal">
      <formula>"▲"</formula>
    </cfRule>
  </conditionalFormatting>
  <dataValidations count="3">
    <dataValidation type="date" allowBlank="1" showInputMessage="1" showErrorMessage="1" error="INTRODUCIR UN FECHA FORMATO DD/MM/AA" sqref="D406" xr:uid="{00000000-0002-0000-0200-000000000000}">
      <formula1>1</formula1>
      <formula2>55153</formula2>
    </dataValidation>
    <dataValidation type="whole" operator="lessThan" allowBlank="1" showInputMessage="1" showErrorMessage="1" sqref="D410 D413 D416:D419" xr:uid="{00000000-0002-0000-0200-000001000000}">
      <formula1>9999</formula1>
    </dataValidation>
    <dataValidation operator="lessThan" allowBlank="1" showInputMessage="1" showErrorMessage="1" sqref="D415 D412 D407:D409" xr:uid="{00000000-0002-0000-0200-000002000000}"/>
  </dataValidations>
  <hyperlinks>
    <hyperlink ref="H134" r:id="rId1" xr:uid="{00000000-0004-0000-0200-000000000000}"/>
    <hyperlink ref="E123" r:id="rId2" xr:uid="{00000000-0004-0000-0200-000001000000}"/>
    <hyperlink ref="D31" r:id="rId3" xr:uid="{00000000-0004-0000-0200-000002000000}"/>
  </hyperlinks>
  <pageMargins left="0.7" right="0.7" top="0.75" bottom="0.75" header="0.3" footer="0.3"/>
  <pageSetup paperSize="9" orientation="landscape" r:id="rId4"/>
  <cellWatches>
    <cellWatch r="C197"/>
    <cellWatch r="D197"/>
    <cellWatch r="E197"/>
    <cellWatch r="F197"/>
    <cellWatch r="G197"/>
    <cellWatch r="H197"/>
    <cellWatch r="I197"/>
    <cellWatch r="J197"/>
    <cellWatch r="K197"/>
    <cellWatch r="L197"/>
    <cellWatch r="M197"/>
    <cellWatch r="C428"/>
    <cellWatch r="D428"/>
    <cellWatch r="E428"/>
    <cellWatch r="F428"/>
    <cellWatch r="G428"/>
    <cellWatch r="H428"/>
    <cellWatch r="I428"/>
    <cellWatch r="J428"/>
    <cellWatch r="K428"/>
    <cellWatch r="L428"/>
    <cellWatch r="M428"/>
    <cellWatch r="C429"/>
    <cellWatch r="D429"/>
    <cellWatch r="E429"/>
    <cellWatch r="F429"/>
    <cellWatch r="G429"/>
    <cellWatch r="H429"/>
    <cellWatch r="I429"/>
    <cellWatch r="J429"/>
    <cellWatch r="K429"/>
    <cellWatch r="L429"/>
    <cellWatch r="M429"/>
    <cellWatch r="C430"/>
    <cellWatch r="D430"/>
    <cellWatch r="E430"/>
    <cellWatch r="F430"/>
    <cellWatch r="G430"/>
    <cellWatch r="H430"/>
    <cellWatch r="I430"/>
    <cellWatch r="J430"/>
    <cellWatch r="K430"/>
    <cellWatch r="L430"/>
    <cellWatch r="M430"/>
    <cellWatch r="C431"/>
    <cellWatch r="D431"/>
    <cellWatch r="E431"/>
    <cellWatch r="F431"/>
    <cellWatch r="G431"/>
    <cellWatch r="H431"/>
    <cellWatch r="I431"/>
    <cellWatch r="J431"/>
    <cellWatch r="K431"/>
    <cellWatch r="L431"/>
    <cellWatch r="M431"/>
    <cellWatch r="C432"/>
    <cellWatch r="D432"/>
    <cellWatch r="E432"/>
    <cellWatch r="F432"/>
    <cellWatch r="G432"/>
    <cellWatch r="H432"/>
    <cellWatch r="I432"/>
    <cellWatch r="J432"/>
    <cellWatch r="K432"/>
    <cellWatch r="L432"/>
    <cellWatch r="M432"/>
    <cellWatch r="C205"/>
    <cellWatch r="D205"/>
    <cellWatch r="E205"/>
    <cellWatch r="F205"/>
    <cellWatch r="G205"/>
    <cellWatch r="H205"/>
    <cellWatch r="I205"/>
    <cellWatch r="J205"/>
    <cellWatch r="K205"/>
    <cellWatch r="L205"/>
    <cellWatch r="M205"/>
    <cellWatch r="C208"/>
    <cellWatch r="D208"/>
    <cellWatch r="E208"/>
    <cellWatch r="F208"/>
    <cellWatch r="G208"/>
    <cellWatch r="H208"/>
    <cellWatch r="I208"/>
    <cellWatch r="J208"/>
    <cellWatch r="K208"/>
    <cellWatch r="L208"/>
    <cellWatch r="M208"/>
  </cellWatches>
  <ignoredErrors>
    <ignoredError sqref="D115:H116 E50:H50" formula="1"/>
  </ignoredErrors>
  <drawing r:id="rId5"/>
  <extLst>
    <ext xmlns:x14="http://schemas.microsoft.com/office/spreadsheetml/2009/9/main" uri="{05C60535-1F16-4fd2-B633-F4F36F0B64E0}">
      <x14:sparklineGroups xmlns:xm="http://schemas.microsoft.com/office/excel/2006/main">
        <x14:sparklineGroup displayEmptyCellsAs="gap" xr2:uid="{00000000-0003-0000-0200-00008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2'!D60:I60</xm:f>
              <xm:sqref>J60</xm:sqref>
            </x14:sparkline>
          </x14:sparklines>
        </x14:sparklineGroup>
        <x14:sparklineGroup displayEmptyCellsAs="gap" xr2:uid="{00000000-0003-0000-0200-00008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2'!D61:I61</xm:f>
              <xm:sqref>J61</xm:sqref>
            </x14:sparkline>
          </x14:sparklines>
        </x14:sparklineGroup>
        <x14:sparklineGroup displayEmptyCellsAs="gap" xr2:uid="{00000000-0003-0000-0200-00008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2'!D62:I62</xm:f>
              <xm:sqref>J62</xm:sqref>
            </x14:sparkline>
          </x14:sparklines>
        </x14:sparklineGroup>
        <x14:sparklineGroup displayEmptyCellsAs="gap" xr2:uid="{00000000-0003-0000-0200-00008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2'!D63:I63</xm:f>
              <xm:sqref>J63</xm:sqref>
            </x14:sparkline>
          </x14:sparklines>
        </x14:sparklineGroup>
        <x14:sparklineGroup displayEmptyCellsAs="gap" xr2:uid="{00000000-0003-0000-0200-00008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2'!D64:I64</xm:f>
              <xm:sqref>J64</xm:sqref>
            </x14:sparkline>
          </x14:sparklines>
        </x14:sparklineGroup>
        <x14:sparklineGroup displayEmptyCellsAs="gap" xr2:uid="{00000000-0003-0000-0200-00008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2'!D65:I65</xm:f>
              <xm:sqref>J65</xm:sqref>
            </x14:sparkline>
          </x14:sparklines>
        </x14:sparklineGroup>
        <x14:sparklineGroup displayEmptyCellsAs="gap" xr2:uid="{00000000-0003-0000-0200-00008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2'!D66:I66</xm:f>
              <xm:sqref>J66</xm:sqref>
            </x14:sparkline>
          </x14:sparklines>
        </x14:sparklineGroup>
        <x14:sparklineGroup displayEmptyCellsAs="gap" xr2:uid="{00000000-0003-0000-0200-00008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2'!D67:I67</xm:f>
              <xm:sqref>J67</xm:sqref>
            </x14:sparkline>
          </x14:sparklines>
        </x14:sparklineGroup>
        <x14:sparklineGroup displayEmptyCellsAs="gap" xr2:uid="{00000000-0003-0000-0200-00008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2'!D68:I68</xm:f>
              <xm:sqref>J68</xm:sqref>
            </x14:sparkline>
          </x14:sparklines>
        </x14:sparklineGroup>
        <x14:sparklineGroup displayEmptyCellsAs="gap" xr2:uid="{00000000-0003-0000-0200-00008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2'!D69:I69</xm:f>
              <xm:sqref>J69</xm:sqref>
            </x14:sparkline>
          </x14:sparklines>
        </x14:sparklineGroup>
        <x14:sparklineGroup displayEmptyCellsAs="gap" xr2:uid="{00000000-0003-0000-0200-00007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2'!D70:I70</xm:f>
              <xm:sqref>J70</xm:sqref>
            </x14:sparkline>
          </x14:sparklines>
        </x14:sparklineGroup>
        <x14:sparklineGroup displayEmptyCellsAs="gap" xr2:uid="{00000000-0003-0000-0200-00007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2'!D71:I71</xm:f>
              <xm:sqref>J71</xm:sqref>
            </x14:sparkline>
          </x14:sparklines>
        </x14:sparklineGroup>
        <x14:sparklineGroup displayEmptyCellsAs="gap" xr2:uid="{00000000-0003-0000-0200-00007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2'!D72:I72</xm:f>
              <xm:sqref>J72</xm:sqref>
            </x14:sparkline>
          </x14:sparklines>
        </x14:sparklineGroup>
        <x14:sparklineGroup displayEmptyCellsAs="gap" xr2:uid="{00000000-0003-0000-0200-00007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2'!D73:I73</xm:f>
              <xm:sqref>J73</xm:sqref>
            </x14:sparkline>
          </x14:sparklines>
        </x14:sparklineGroup>
        <x14:sparklineGroup displayEmptyCellsAs="gap" xr2:uid="{00000000-0003-0000-0200-00007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2'!D74:I74</xm:f>
              <xm:sqref>J74</xm:sqref>
            </x14:sparkline>
          </x14:sparklines>
        </x14:sparklineGroup>
        <x14:sparklineGroup displayEmptyCellsAs="gap" xr2:uid="{00000000-0003-0000-0200-00007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2'!D75:I75</xm:f>
              <xm:sqref>J75</xm:sqref>
            </x14:sparkline>
          </x14:sparklines>
        </x14:sparklineGroup>
        <x14:sparklineGroup displayEmptyCellsAs="gap" xr2:uid="{00000000-0003-0000-0200-00007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2'!D76:I76</xm:f>
              <xm:sqref>J76</xm:sqref>
            </x14:sparkline>
          </x14:sparklines>
        </x14:sparklineGroup>
        <x14:sparklineGroup displayEmptyCellsAs="gap" xr2:uid="{00000000-0003-0000-0200-00007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2'!D77:I77</xm:f>
              <xm:sqref>J77</xm:sqref>
            </x14:sparkline>
          </x14:sparklines>
        </x14:sparklineGroup>
        <x14:sparklineGroup displayEmptyCellsAs="gap" xr2:uid="{00000000-0003-0000-0200-00007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2'!D78:I78</xm:f>
              <xm:sqref>J78</xm:sqref>
            </x14:sparkline>
          </x14:sparklines>
        </x14:sparklineGroup>
        <x14:sparklineGroup displayEmptyCellsAs="gap" xr2:uid="{00000000-0003-0000-0200-00007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2'!D79:I79</xm:f>
              <xm:sqref>J79</xm:sqref>
            </x14:sparkline>
          </x14:sparklines>
        </x14:sparklineGroup>
        <x14:sparklineGroup displayEmptyCellsAs="gap" xr2:uid="{00000000-0003-0000-0200-00007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2'!D80:I80</xm:f>
              <xm:sqref>J80</xm:sqref>
            </x14:sparkline>
          </x14:sparklines>
        </x14:sparklineGroup>
        <x14:sparklineGroup displayEmptyCellsAs="gap" xr2:uid="{00000000-0003-0000-0200-00007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2'!D81:I81</xm:f>
              <xm:sqref>J81</xm:sqref>
            </x14:sparkline>
          </x14:sparklines>
        </x14:sparklineGroup>
        <x14:sparklineGroup displayEmptyCellsAs="gap" xr2:uid="{00000000-0003-0000-0200-00007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2'!D82:I82</xm:f>
              <xm:sqref>J82</xm:sqref>
            </x14:sparkline>
          </x14:sparklines>
        </x14:sparklineGroup>
        <x14:sparklineGroup displayEmptyCellsAs="gap" xr2:uid="{00000000-0003-0000-0200-00007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2'!D83:I83</xm:f>
              <xm:sqref>J83</xm:sqref>
            </x14:sparkline>
          </x14:sparklines>
        </x14:sparklineGroup>
        <x14:sparklineGroup displayEmptyCellsAs="gap" xr2:uid="{00000000-0003-0000-0200-00007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2'!D84:I84</xm:f>
              <xm:sqref>J84</xm:sqref>
            </x14:sparkline>
          </x14:sparklines>
        </x14:sparklineGroup>
        <x14:sparklineGroup type="column" displayEmptyCellsAs="gap" xr2:uid="{00000000-0003-0000-0200-00007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2'!D85:I85</xm:f>
              <xm:sqref>J85</xm:sqref>
            </x14:sparkline>
          </x14:sparklines>
        </x14:sparklineGroup>
        <x14:sparklineGroup displayEmptyCellsAs="gap" xr2:uid="{00000000-0003-0000-0200-00006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2'!D95:I95</xm:f>
              <xm:sqref>J95</xm:sqref>
            </x14:sparkline>
          </x14:sparklines>
        </x14:sparklineGroup>
        <x14:sparklineGroup displayEmptyCellsAs="gap" xr2:uid="{00000000-0003-0000-0200-00006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2'!D96:I96</xm:f>
              <xm:sqref>J96</xm:sqref>
            </x14:sparkline>
          </x14:sparklines>
        </x14:sparklineGroup>
        <x14:sparklineGroup displayEmptyCellsAs="gap" xr2:uid="{00000000-0003-0000-0200-00006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2'!D97:I97</xm:f>
              <xm:sqref>J97</xm:sqref>
            </x14:sparkline>
          </x14:sparklines>
        </x14:sparklineGroup>
        <x14:sparklineGroup displayEmptyCellsAs="gap" xr2:uid="{00000000-0003-0000-0200-00006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2'!D98:I98</xm:f>
              <xm:sqref>J98</xm:sqref>
            </x14:sparkline>
          </x14:sparklines>
        </x14:sparklineGroup>
        <x14:sparklineGroup displayEmptyCellsAs="gap" xr2:uid="{00000000-0003-0000-0200-00006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2'!D99:I99</xm:f>
              <xm:sqref>J99</xm:sqref>
            </x14:sparkline>
          </x14:sparklines>
        </x14:sparklineGroup>
        <x14:sparklineGroup displayEmptyCellsAs="gap" xr2:uid="{00000000-0003-0000-0200-00006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2'!D100:I100</xm:f>
              <xm:sqref>J100</xm:sqref>
            </x14:sparkline>
          </x14:sparklines>
        </x14:sparklineGroup>
        <x14:sparklineGroup displayEmptyCellsAs="gap" xr2:uid="{00000000-0003-0000-0200-00006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2'!D101:I101</xm:f>
              <xm:sqref>J101</xm:sqref>
            </x14:sparkline>
          </x14:sparklines>
        </x14:sparklineGroup>
        <x14:sparklineGroup displayEmptyCellsAs="gap" xr2:uid="{00000000-0003-0000-0200-00006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2'!D102:I102</xm:f>
              <xm:sqref>J102</xm:sqref>
            </x14:sparkline>
          </x14:sparklines>
        </x14:sparklineGroup>
        <x14:sparklineGroup displayEmptyCellsAs="gap" xr2:uid="{00000000-0003-0000-0200-00006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2'!D103:I103</xm:f>
              <xm:sqref>J103</xm:sqref>
            </x14:sparkline>
          </x14:sparklines>
        </x14:sparklineGroup>
        <x14:sparklineGroup displayEmptyCellsAs="gap" xr2:uid="{00000000-0003-0000-0200-00006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2'!D104:I104</xm:f>
              <xm:sqref>J104</xm:sqref>
            </x14:sparkline>
          </x14:sparklines>
        </x14:sparklineGroup>
        <x14:sparklineGroup displayEmptyCellsAs="gap" xr2:uid="{00000000-0003-0000-0200-00006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2'!D105:I105</xm:f>
              <xm:sqref>J105</xm:sqref>
            </x14:sparkline>
          </x14:sparklines>
        </x14:sparklineGroup>
        <x14:sparklineGroup displayEmptyCellsAs="gap" xr2:uid="{00000000-0003-0000-0200-00006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2'!D106:I106</xm:f>
              <xm:sqref>J106</xm:sqref>
            </x14:sparkline>
          </x14:sparklines>
        </x14:sparklineGroup>
        <x14:sparklineGroup displayEmptyCellsAs="gap" xr2:uid="{00000000-0003-0000-0200-00006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2'!D107:I107</xm:f>
              <xm:sqref>J107</xm:sqref>
            </x14:sparkline>
          </x14:sparklines>
        </x14:sparklineGroup>
        <x14:sparklineGroup displayEmptyCellsAs="gap" xr2:uid="{00000000-0003-0000-0200-00006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2'!D108:I108</xm:f>
              <xm:sqref>J108</xm:sqref>
            </x14:sparkline>
          </x14:sparklines>
        </x14:sparklineGroup>
        <x14:sparklineGroup displayEmptyCellsAs="gap" xr2:uid="{00000000-0003-0000-0200-00006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2'!D109:I109</xm:f>
              <xm:sqref>J109</xm:sqref>
            </x14:sparkline>
          </x14:sparklines>
        </x14:sparklineGroup>
        <x14:sparklineGroup displayEmptyCellsAs="gap" xr2:uid="{00000000-0003-0000-0200-00006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2'!D110:I110</xm:f>
              <xm:sqref>J110</xm:sqref>
            </x14:sparkline>
          </x14:sparklines>
        </x14:sparklineGroup>
        <x14:sparklineGroup displayEmptyCellsAs="gap" xr2:uid="{00000000-0003-0000-0200-00005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2'!D111:I111</xm:f>
              <xm:sqref>J111</xm:sqref>
            </x14:sparkline>
          </x14:sparklines>
        </x14:sparklineGroup>
        <x14:sparklineGroup displayEmptyCellsAs="gap" xr2:uid="{00000000-0003-0000-0200-00005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2'!D112:I112</xm:f>
              <xm:sqref>J112</xm:sqref>
            </x14:sparkline>
          </x14:sparklines>
        </x14:sparklineGroup>
        <x14:sparklineGroup displayEmptyCellsAs="gap" xr2:uid="{00000000-0003-0000-0200-00005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2'!D113:I113</xm:f>
              <xm:sqref>J113</xm:sqref>
            </x14:sparkline>
          </x14:sparklines>
        </x14:sparklineGroup>
        <x14:sparklineGroup displayEmptyCellsAs="gap" xr2:uid="{00000000-0003-0000-0200-00005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2'!D114:I114</xm:f>
              <xm:sqref>J114</xm:sqref>
            </x14:sparkline>
          </x14:sparklines>
        </x14:sparklineGroup>
        <x14:sparklineGroup displayEmptyCellsAs="gap" xr2:uid="{00000000-0003-0000-0200-00005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2'!D115:I115</xm:f>
              <xm:sqref>J115</xm:sqref>
            </x14:sparkline>
          </x14:sparklines>
        </x14:sparklineGroup>
        <x14:sparklineGroup displayEmptyCellsAs="gap" xr2:uid="{00000000-0003-0000-0200-00005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2'!D116:I116</xm:f>
              <xm:sqref>J116</xm:sqref>
            </x14:sparkline>
          </x14:sparklines>
        </x14:sparklineGroup>
        <x14:sparklineGroup displayEmptyCellsAs="gap" xr2:uid="{00000000-0003-0000-0200-00005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2'!D117:I117</xm:f>
              <xm:sqref>J117</xm:sqref>
            </x14:sparkline>
          </x14:sparklines>
        </x14:sparklineGroup>
        <x14:sparklineGroup displayEmptyCellsAs="gap" xr2:uid="{00000000-0003-0000-0200-00005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2'!D120:I120</xm:f>
              <xm:sqref>J120</xm:sqref>
            </x14:sparkline>
          </x14:sparklines>
        </x14:sparklineGroup>
        <x14:sparklineGroup displayEmptyCellsAs="gap" xr2:uid="{00000000-0003-0000-0200-00005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2'!D143:I143</xm:f>
              <xm:sqref>J143</xm:sqref>
            </x14:sparkline>
          </x14:sparklines>
        </x14:sparklineGroup>
        <x14:sparklineGroup displayEmptyCellsAs="gap" xr2:uid="{00000000-0003-0000-0200-00005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2'!D144:I144</xm:f>
              <xm:sqref>J144</xm:sqref>
            </x14:sparkline>
          </x14:sparklines>
        </x14:sparklineGroup>
        <x14:sparklineGroup displayEmptyCellsAs="gap" xr2:uid="{00000000-0003-0000-0200-00005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2'!D148:I148</xm:f>
              <xm:sqref>J148</xm:sqref>
            </x14:sparkline>
          </x14:sparklines>
        </x14:sparklineGroup>
        <x14:sparklineGroup displayEmptyCellsAs="gap" xr2:uid="{00000000-0003-0000-0200-00005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2'!D149:I149</xm:f>
              <xm:sqref>J149</xm:sqref>
            </x14:sparkline>
          </x14:sparklines>
        </x14:sparklineGroup>
        <x14:sparklineGroup displayEmptyCellsAs="gap" xr2:uid="{00000000-0003-0000-0200-00005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2'!D153:I153</xm:f>
              <xm:sqref>J153</xm:sqref>
            </x14:sparkline>
          </x14:sparklines>
        </x14:sparklineGroup>
        <x14:sparklineGroup displayEmptyCellsAs="gap" xr2:uid="{00000000-0003-0000-0200-00005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2'!D154:I154</xm:f>
              <xm:sqref>J154</xm:sqref>
            </x14:sparkline>
          </x14:sparklines>
        </x14:sparklineGroup>
        <x14:sparklineGroup displayEmptyCellsAs="gap" xr2:uid="{00000000-0003-0000-0200-00005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2'!D179:I179</xm:f>
              <xm:sqref>J179</xm:sqref>
            </x14:sparkline>
          </x14:sparklines>
        </x14:sparklineGroup>
        <x14:sparklineGroup displayEmptyCellsAs="gap" xr2:uid="{00000000-0003-0000-0200-00005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2'!D180:I180</xm:f>
              <xm:sqref>J180</xm:sqref>
            </x14:sparkline>
          </x14:sparklines>
        </x14:sparklineGroup>
        <x14:sparklineGroup displayEmptyCellsAs="gap" xr2:uid="{00000000-0003-0000-0200-00004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2'!D207:I207</xm:f>
              <xm:sqref>J207</xm:sqref>
            </x14:sparkline>
          </x14:sparklines>
        </x14:sparklineGroup>
        <x14:sparklineGroup displayEmptyCellsAs="gap" xr2:uid="{00000000-0003-0000-0200-00004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2'!D208:I208</xm:f>
              <xm:sqref>J208</xm:sqref>
            </x14:sparkline>
          </x14:sparklines>
        </x14:sparklineGroup>
        <x14:sparklineGroup displayEmptyCellsAs="gap" xr2:uid="{00000000-0003-0000-0200-00004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2'!D239:I239</xm:f>
              <xm:sqref>J239</xm:sqref>
            </x14:sparkline>
          </x14:sparklines>
        </x14:sparklineGroup>
        <x14:sparklineGroup displayEmptyCellsAs="gap" xr2:uid="{00000000-0003-0000-0200-00004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2'!D240:I240</xm:f>
              <xm:sqref>J240</xm:sqref>
            </x14:sparkline>
          </x14:sparklines>
        </x14:sparklineGroup>
        <x14:sparklineGroup displayEmptyCellsAs="gap" xr2:uid="{00000000-0003-0000-0200-00004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2'!D268:I268</xm:f>
              <xm:sqref>J268</xm:sqref>
            </x14:sparkline>
          </x14:sparklines>
        </x14:sparklineGroup>
        <x14:sparklineGroup displayEmptyCellsAs="gap" xr2:uid="{00000000-0003-0000-0200-00004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2'!D269:I269</xm:f>
              <xm:sqref>J269</xm:sqref>
            </x14:sparkline>
          </x14:sparklines>
        </x14:sparklineGroup>
        <x14:sparklineGroup displayEmptyCellsAs="gap" xr2:uid="{00000000-0003-0000-0200-00004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2'!D291:I291</xm:f>
              <xm:sqref>J291</xm:sqref>
            </x14:sparkline>
          </x14:sparklines>
        </x14:sparklineGroup>
        <x14:sparklineGroup displayEmptyCellsAs="gap" xr2:uid="{00000000-0003-0000-0200-00004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2'!D292:I292</xm:f>
              <xm:sqref>J292</xm:sqref>
            </x14:sparkline>
          </x14:sparklines>
        </x14:sparklineGroup>
        <x14:sparklineGroup displayEmptyCellsAs="gap" xr2:uid="{00000000-0003-0000-0200-00004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2'!D316:I316</xm:f>
              <xm:sqref>J316</xm:sqref>
            </x14:sparkline>
          </x14:sparklines>
        </x14:sparklineGroup>
        <x14:sparklineGroup displayEmptyCellsAs="gap" xr2:uid="{00000000-0003-0000-0200-00004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2'!D317:I317</xm:f>
              <xm:sqref>J317</xm:sqref>
            </x14:sparkline>
          </x14:sparklines>
        </x14:sparklineGroup>
        <x14:sparklineGroup displayEmptyCellsAs="gap" xr2:uid="{00000000-0003-0000-0200-00004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2'!D340:I340</xm:f>
              <xm:sqref>J340</xm:sqref>
            </x14:sparkline>
          </x14:sparklines>
        </x14:sparklineGroup>
        <x14:sparklineGroup displayEmptyCellsAs="gap" xr2:uid="{00000000-0003-0000-0200-00004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2'!D341:I341</xm:f>
              <xm:sqref>J341</xm:sqref>
            </x14:sparkline>
          </x14:sparklines>
        </x14:sparklineGroup>
        <x14:sparklineGroup displayEmptyCellsAs="gap" xr2:uid="{00000000-0003-0000-0200-00004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2'!D373:I373</xm:f>
              <xm:sqref>J373</xm:sqref>
            </x14:sparkline>
          </x14:sparklines>
        </x14:sparklineGroup>
        <x14:sparklineGroup displayEmptyCellsAs="gap" xr2:uid="{00000000-0003-0000-0200-00004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2'!D374:I374</xm:f>
              <xm:sqref>J374</xm:sqref>
            </x14:sparkline>
            <x14:sparkline>
              <xm:f>'Enunciado 2'!D375:I375</xm:f>
              <xm:sqref>J375</xm:sqref>
            </x14:sparkline>
            <x14:sparkline>
              <xm:f>'Enunciado 2'!D376:I376</xm:f>
              <xm:sqref>J376</xm:sqref>
            </x14:sparkline>
            <x14:sparkline>
              <xm:f>'Enunciado 2'!D377:I377</xm:f>
              <xm:sqref>J377</xm:sqref>
            </x14:sparkline>
            <x14:sparkline>
              <xm:f>'Enunciado 2'!D378:I378</xm:f>
              <xm:sqref>J378</xm:sqref>
            </x14:sparkline>
            <x14:sparkline>
              <xm:f>'Enunciado 2'!D379:I379</xm:f>
              <xm:sqref>J379</xm:sqref>
            </x14:sparkline>
            <x14:sparkline>
              <xm:f>'Enunciado 2'!D380:I380</xm:f>
              <xm:sqref>J380</xm:sqref>
            </x14:sparkline>
            <x14:sparkline>
              <xm:f>'Enunciado 2'!D381:I381</xm:f>
              <xm:sqref>J381</xm:sqref>
            </x14:sparkline>
            <x14:sparkline>
              <xm:f>'Enunciado 2'!D382:I382</xm:f>
              <xm:sqref>J382</xm:sqref>
            </x14:sparkline>
            <x14:sparkline>
              <xm:f>'Enunciado 2'!D383:I383</xm:f>
              <xm:sqref>J383</xm:sqref>
            </x14:sparkline>
            <x14:sparkline>
              <xm:f>'Enunciado 2'!D384:I384</xm:f>
              <xm:sqref>J384</xm:sqref>
            </x14:sparkline>
            <x14:sparkline>
              <xm:f>'Enunciado 2'!D385:I385</xm:f>
              <xm:sqref>J385</xm:sqref>
            </x14:sparkline>
            <x14:sparkline>
              <xm:f>'Enunciado 2'!D386:I386</xm:f>
              <xm:sqref>J386</xm:sqref>
            </x14:sparkline>
            <x14:sparkline>
              <xm:f>'Enunciado 2'!D387:I387</xm:f>
              <xm:sqref>J387</xm:sqref>
            </x14:sparkline>
            <x14:sparkline>
              <xm:f>'Enunciado 2'!D388:I388</xm:f>
              <xm:sqref>J388</xm:sqref>
            </x14:sparkline>
            <x14:sparkline>
              <xm:f>'Enunciado 2'!D389:I389</xm:f>
              <xm:sqref>J389</xm:sqref>
            </x14:sparkline>
            <x14:sparkline>
              <xm:f>'Enunciado 2'!D390:I390</xm:f>
              <xm:sqref>J390</xm:sqref>
            </x14:sparkline>
            <x14:sparkline>
              <xm:f>'Enunciado 2'!D391:I391</xm:f>
              <xm:sqref>J391</xm:sqref>
            </x14:sparkline>
            <x14:sparkline>
              <xm:f>'Enunciado 2'!D392:I392</xm:f>
              <xm:sqref>J392</xm:sqref>
            </x14:sparkline>
          </x14:sparklines>
        </x14:sparklineGroup>
        <x14:sparklineGroup displayEmptyCellsAs="gap" xr2:uid="{00000000-0003-0000-0200-00004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2'!D430:I430</xm:f>
              <xm:sqref>J430</xm:sqref>
            </x14:sparkline>
          </x14:sparklines>
        </x14:sparklineGroup>
        <x14:sparklineGroup displayEmptyCellsAs="gap" xr2:uid="{00000000-0003-0000-0200-00004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2'!D431:I431</xm:f>
              <xm:sqref>J431</xm:sqref>
            </x14:sparkline>
          </x14:sparklines>
        </x14:sparklineGroup>
        <x14:sparklineGroup displayEmptyCellsAs="gap" xr2:uid="{00000000-0003-0000-0200-00003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2'!D456:I456</xm:f>
              <xm:sqref>J456</xm:sqref>
            </x14:sparkline>
          </x14:sparklines>
        </x14:sparklineGroup>
        <x14:sparklineGroup displayEmptyCellsAs="gap" xr2:uid="{00000000-0003-0000-0200-00003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2'!D457:I457</xm:f>
              <xm:sqref>J457</xm:sqref>
            </x14:sparkline>
          </x14:sparklines>
        </x14:sparklineGroup>
        <x14:sparklineGroup displayEmptyCellsAs="gap" xr2:uid="{00000000-0003-0000-0200-00003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2'!D466:I466</xm:f>
              <xm:sqref>J466</xm:sqref>
            </x14:sparkline>
          </x14:sparklines>
        </x14:sparklineGroup>
        <x14:sparklineGroup displayEmptyCellsAs="gap" xr2:uid="{00000000-0003-0000-0200-00003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2'!D467:I467</xm:f>
              <xm:sqref>J467</xm:sqref>
            </x14:sparkline>
          </x14:sparklines>
        </x14:sparklineGroup>
        <x14:sparklineGroup displayEmptyCellsAs="gap" xr2:uid="{00000000-0003-0000-0200-00003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2'!D482:I482</xm:f>
              <xm:sqref>J482</xm:sqref>
            </x14:sparkline>
          </x14:sparklines>
        </x14:sparklineGroup>
        <x14:sparklineGroup displayEmptyCellsAs="gap" xr2:uid="{00000000-0003-0000-0200-00003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2'!D483:I483</xm:f>
              <xm:sqref>J483</xm:sqref>
            </x14:sparkline>
          </x14:sparklines>
        </x14:sparklineGroup>
        <x14:sparklineGroup displayEmptyCellsAs="gap" xr2:uid="{00000000-0003-0000-0200-00003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2'!D518:I518</xm:f>
              <xm:sqref>J518</xm:sqref>
            </x14:sparkline>
          </x14:sparklines>
        </x14:sparklineGroup>
        <x14:sparklineGroup displayEmptyCellsAs="gap" xr2:uid="{00000000-0003-0000-0200-00003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2'!D519:I519</xm:f>
              <xm:sqref>J519</xm:sqref>
            </x14:sparkline>
          </x14:sparklines>
        </x14:sparklineGroup>
        <x14:sparklineGroup displayEmptyCellsAs="gap" xr2:uid="{00000000-0003-0000-0200-00003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2'!D520:I520</xm:f>
              <xm:sqref>J520</xm:sqref>
            </x14:sparkline>
          </x14:sparklines>
        </x14:sparklineGroup>
        <x14:sparklineGroup displayEmptyCellsAs="gap" xr2:uid="{00000000-0003-0000-0200-00003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2'!D521:I521</xm:f>
              <xm:sqref>J521</xm:sqref>
            </x14:sparkline>
          </x14:sparklines>
        </x14:sparklineGroup>
        <x14:sparklineGroup displayEmptyCellsAs="gap" xr2:uid="{00000000-0003-0000-0200-00003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2'!D522:I522</xm:f>
              <xm:sqref>J522</xm:sqref>
            </x14:sparkline>
          </x14:sparklines>
        </x14:sparklineGroup>
        <x14:sparklineGroup displayEmptyCellsAs="gap" xr2:uid="{00000000-0003-0000-0200-00003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2'!D523:I523</xm:f>
              <xm:sqref>J523</xm:sqref>
            </x14:sparkline>
          </x14:sparklines>
        </x14:sparklineGroup>
        <x14:sparklineGroup displayEmptyCellsAs="gap" xr2:uid="{00000000-0003-0000-0200-00003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2'!D526:I526</xm:f>
              <xm:sqref>J526</xm:sqref>
            </x14:sparkline>
          </x14:sparklines>
        </x14:sparklineGroup>
        <x14:sparklineGroup displayEmptyCellsAs="gap" xr2:uid="{00000000-0003-0000-0200-00003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2'!D527:I527</xm:f>
              <xm:sqref>J527</xm:sqref>
            </x14:sparkline>
          </x14:sparklines>
        </x14:sparklineGroup>
        <x14:sparklineGroup displayEmptyCellsAs="gap" xr2:uid="{00000000-0003-0000-0200-00003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2'!D528:I528</xm:f>
              <xm:sqref>J528</xm:sqref>
            </x14:sparkline>
          </x14:sparklines>
        </x14:sparklineGroup>
        <x14:sparklineGroup displayEmptyCellsAs="gap" xr2:uid="{00000000-0003-0000-0200-00003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2'!D529:I529</xm:f>
              <xm:sqref>J529</xm:sqref>
            </x14:sparkline>
          </x14:sparklines>
        </x14:sparklineGroup>
        <x14:sparklineGroup displayEmptyCellsAs="gap" xr2:uid="{00000000-0003-0000-0200-00002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2'!D530:I530</xm:f>
              <xm:sqref>J530</xm:sqref>
            </x14:sparkline>
          </x14:sparklines>
        </x14:sparklineGroup>
        <x14:sparklineGroup displayEmptyCellsAs="gap" xr2:uid="{00000000-0003-0000-0200-00002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2'!D531:I531</xm:f>
              <xm:sqref>J531</xm:sqref>
            </x14:sparkline>
          </x14:sparklines>
        </x14:sparklineGroup>
        <x14:sparklineGroup displayEmptyCellsAs="gap" xr2:uid="{00000000-0003-0000-0200-00002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2'!D534:I534</xm:f>
              <xm:sqref>J534</xm:sqref>
            </x14:sparkline>
          </x14:sparklines>
        </x14:sparklineGroup>
        <x14:sparklineGroup displayEmptyCellsAs="gap" xr2:uid="{00000000-0003-0000-0200-00002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2'!D535:I535</xm:f>
              <xm:sqref>J535</xm:sqref>
            </x14:sparkline>
          </x14:sparklines>
        </x14:sparklineGroup>
        <x14:sparklineGroup displayEmptyCellsAs="gap" xr2:uid="{00000000-0003-0000-0200-00002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2'!D539:I539</xm:f>
              <xm:sqref>J539</xm:sqref>
            </x14:sparkline>
          </x14:sparklines>
        </x14:sparklineGroup>
        <x14:sparklineGroup displayEmptyCellsAs="gap" xr2:uid="{00000000-0003-0000-0200-00002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2'!D540:I540</xm:f>
              <xm:sqref>J540</xm:sqref>
            </x14:sparkline>
          </x14:sparklines>
        </x14:sparklineGroup>
        <x14:sparklineGroup displayEmptyCellsAs="gap" xr2:uid="{00000000-0003-0000-0200-00002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2'!D544:I544</xm:f>
              <xm:sqref>J544</xm:sqref>
            </x14:sparkline>
          </x14:sparklines>
        </x14:sparklineGroup>
        <x14:sparklineGroup displayEmptyCellsAs="gap" xr2:uid="{00000000-0003-0000-0200-00002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2'!D545:I545</xm:f>
              <xm:sqref>J545</xm:sqref>
            </x14:sparkline>
          </x14:sparklines>
        </x14:sparklineGroup>
        <x14:sparklineGroup displayEmptyCellsAs="gap" xr2:uid="{00000000-0003-0000-0200-00002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2'!D549:I549</xm:f>
              <xm:sqref>J549</xm:sqref>
            </x14:sparkline>
          </x14:sparklines>
        </x14:sparklineGroup>
        <x14:sparklineGroup displayEmptyCellsAs="gap" xr2:uid="{00000000-0003-0000-0200-00002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2'!D550:I550</xm:f>
              <xm:sqref>J550</xm:sqref>
            </x14:sparkline>
          </x14:sparklines>
        </x14:sparklineGroup>
        <x14:sparklineGroup displayEmptyCellsAs="gap" xr2:uid="{00000000-0003-0000-0200-00002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2'!D554:I554</xm:f>
              <xm:sqref>J554</xm:sqref>
            </x14:sparkline>
          </x14:sparklines>
        </x14:sparklineGroup>
        <x14:sparklineGroup displayEmptyCellsAs="gap" xr2:uid="{00000000-0003-0000-0200-00002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'Enunciado 2'!D555:I555</xm:f>
              <xm:sqref>J555</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W560"/>
  <sheetViews>
    <sheetView zoomScale="85" zoomScaleNormal="85" zoomScalePageLayoutView="85" workbookViewId="0">
      <selection activeCell="B1" sqref="B1"/>
    </sheetView>
  </sheetViews>
  <sheetFormatPr baseColWidth="10" defaultColWidth="11.42578125" defaultRowHeight="15.75" x14ac:dyDescent="0.25"/>
  <cols>
    <col min="1" max="1" width="1.5703125" style="40" customWidth="1"/>
    <col min="2" max="2" width="2.5703125" style="1" customWidth="1"/>
    <col min="3" max="3" width="47.140625" style="3" customWidth="1"/>
    <col min="4" max="4" width="15.5703125" style="4" customWidth="1"/>
    <col min="5" max="6" width="13.5703125" style="40" customWidth="1"/>
    <col min="7" max="8" width="13.85546875" style="40" customWidth="1"/>
    <col min="9" max="9" width="14.85546875" style="40" customWidth="1"/>
    <col min="10" max="10" width="13.5703125" style="40" customWidth="1"/>
    <col min="11" max="11" width="14.42578125" style="40" customWidth="1"/>
    <col min="12" max="12" width="13.85546875" style="40" customWidth="1"/>
    <col min="13" max="15" width="15.42578125" style="40" bestFit="1" customWidth="1"/>
    <col min="16" max="16" width="13.85546875" style="40" bestFit="1" customWidth="1"/>
    <col min="17" max="17" width="13.5703125" style="40" bestFit="1" customWidth="1"/>
    <col min="18" max="18" width="13.85546875" style="40" customWidth="1"/>
    <col min="19" max="19" width="11.42578125" style="40"/>
    <col min="20" max="20" width="15.42578125" style="40" bestFit="1" customWidth="1"/>
    <col min="21" max="21" width="11" style="40" bestFit="1" customWidth="1"/>
    <col min="22" max="22" width="13.85546875" style="40" bestFit="1" customWidth="1"/>
    <col min="23" max="23" width="12.140625" style="40" bestFit="1" customWidth="1"/>
    <col min="24" max="24" width="7.42578125" style="40" bestFit="1" customWidth="1"/>
    <col min="25" max="25" width="13" style="40" bestFit="1" customWidth="1"/>
    <col min="26" max="27" width="11.140625" style="40" bestFit="1" customWidth="1"/>
    <col min="28" max="28" width="11.5703125" style="40" bestFit="1" customWidth="1"/>
    <col min="29" max="29" width="8.5703125" style="40" bestFit="1" customWidth="1"/>
    <col min="30" max="30" width="11" style="40" bestFit="1" customWidth="1"/>
    <col min="31" max="31" width="11.5703125" style="40" bestFit="1" customWidth="1"/>
    <col min="32" max="16384" width="11.42578125" style="40"/>
  </cols>
  <sheetData>
    <row r="1" spans="2:16" ht="16.5" thickBot="1" x14ac:dyDescent="0.3"/>
    <row r="2" spans="2:16" ht="19.5" customHeight="1" thickBot="1" x14ac:dyDescent="0.3">
      <c r="C2" s="183" t="s">
        <v>504</v>
      </c>
    </row>
    <row r="3" spans="2:16" ht="18.75" customHeight="1" thickBot="1" x14ac:dyDescent="0.3"/>
    <row r="4" spans="2:16" s="156" customFormat="1" x14ac:dyDescent="0.25">
      <c r="B4" s="152" t="s">
        <v>352</v>
      </c>
      <c r="C4" s="153"/>
      <c r="D4" s="154"/>
      <c r="E4" s="154"/>
      <c r="F4" s="154"/>
      <c r="G4" s="154"/>
      <c r="H4" s="154"/>
      <c r="I4" s="154"/>
      <c r="J4" s="154"/>
      <c r="K4" s="154"/>
      <c r="L4" s="154"/>
      <c r="M4" s="154"/>
      <c r="N4" s="154"/>
      <c r="O4" s="154"/>
      <c r="P4" s="155"/>
    </row>
    <row r="5" spans="2:16" s="156" customFormat="1" ht="15" x14ac:dyDescent="0.2">
      <c r="B5" s="157" t="s">
        <v>355</v>
      </c>
      <c r="C5" s="158"/>
      <c r="D5" s="158"/>
      <c r="E5" s="158"/>
      <c r="F5" s="158"/>
      <c r="G5" s="158"/>
      <c r="H5" s="158"/>
      <c r="I5" s="158"/>
      <c r="J5" s="158"/>
      <c r="K5" s="158"/>
      <c r="L5" s="158"/>
      <c r="M5" s="158"/>
      <c r="N5" s="158"/>
      <c r="O5" s="158"/>
      <c r="P5" s="159"/>
    </row>
    <row r="6" spans="2:16" s="156" customFormat="1" ht="15" x14ac:dyDescent="0.2">
      <c r="B6" s="157" t="s">
        <v>363</v>
      </c>
      <c r="C6" s="158"/>
      <c r="D6" s="158"/>
      <c r="E6" s="158"/>
      <c r="F6" s="158"/>
      <c r="G6" s="158"/>
      <c r="H6" s="158"/>
      <c r="I6" s="158"/>
      <c r="J6" s="158"/>
      <c r="K6" s="158"/>
      <c r="L6" s="158"/>
      <c r="M6" s="158"/>
      <c r="N6" s="158"/>
      <c r="O6" s="158"/>
      <c r="P6" s="159"/>
    </row>
    <row r="7" spans="2:16" s="156" customFormat="1" ht="15" x14ac:dyDescent="0.2">
      <c r="B7" s="157" t="s">
        <v>364</v>
      </c>
      <c r="C7" s="158"/>
      <c r="D7" s="158"/>
      <c r="E7" s="158"/>
      <c r="F7" s="158"/>
      <c r="G7" s="158"/>
      <c r="H7" s="158"/>
      <c r="I7" s="158"/>
      <c r="J7" s="158"/>
      <c r="K7" s="158"/>
      <c r="L7" s="158"/>
      <c r="M7" s="158"/>
      <c r="N7" s="158"/>
      <c r="O7" s="158"/>
      <c r="P7" s="159"/>
    </row>
    <row r="8" spans="2:16" s="156" customFormat="1" ht="15" x14ac:dyDescent="0.2">
      <c r="B8" s="157" t="s">
        <v>356</v>
      </c>
      <c r="C8" s="158"/>
      <c r="D8" s="158"/>
      <c r="E8" s="158"/>
      <c r="F8" s="158"/>
      <c r="G8" s="158"/>
      <c r="H8" s="158"/>
      <c r="I8" s="158"/>
      <c r="J8" s="158"/>
      <c r="K8" s="158"/>
      <c r="L8" s="158"/>
      <c r="M8" s="158"/>
      <c r="N8" s="158"/>
      <c r="O8" s="158"/>
      <c r="P8" s="159"/>
    </row>
    <row r="9" spans="2:16" s="156" customFormat="1" ht="15" x14ac:dyDescent="0.2">
      <c r="B9" s="157" t="s">
        <v>357</v>
      </c>
      <c r="C9" s="158"/>
      <c r="D9" s="158"/>
      <c r="E9" s="158"/>
      <c r="F9" s="158"/>
      <c r="G9" s="158"/>
      <c r="H9" s="158"/>
      <c r="I9" s="158"/>
      <c r="J9" s="158"/>
      <c r="K9" s="158"/>
      <c r="L9" s="158"/>
      <c r="M9" s="158"/>
      <c r="N9" s="158"/>
      <c r="O9" s="158"/>
      <c r="P9" s="159"/>
    </row>
    <row r="10" spans="2:16" s="156" customFormat="1" ht="15" customHeight="1" x14ac:dyDescent="0.2">
      <c r="B10" s="157" t="s">
        <v>358</v>
      </c>
      <c r="C10" s="158"/>
      <c r="D10" s="158"/>
      <c r="E10" s="158"/>
      <c r="F10" s="158"/>
      <c r="G10" s="158"/>
      <c r="H10" s="158"/>
      <c r="I10" s="158"/>
      <c r="J10" s="158"/>
      <c r="K10" s="158"/>
      <c r="L10" s="158"/>
      <c r="M10" s="158"/>
      <c r="N10" s="158"/>
      <c r="O10" s="158"/>
      <c r="P10" s="159"/>
    </row>
    <row r="11" spans="2:16" s="156" customFormat="1" ht="15" customHeight="1" x14ac:dyDescent="0.2">
      <c r="B11" s="157" t="s">
        <v>359</v>
      </c>
      <c r="C11" s="158"/>
      <c r="D11" s="158"/>
      <c r="E11" s="158"/>
      <c r="F11" s="158"/>
      <c r="G11" s="158"/>
      <c r="H11" s="158"/>
      <c r="I11" s="158"/>
      <c r="J11" s="158"/>
      <c r="K11" s="158"/>
      <c r="L11" s="158"/>
      <c r="M11" s="158"/>
      <c r="N11" s="158"/>
      <c r="O11" s="158"/>
      <c r="P11" s="159"/>
    </row>
    <row r="12" spans="2:16" s="156" customFormat="1" ht="15" customHeight="1" x14ac:dyDescent="0.2">
      <c r="B12" s="157" t="s">
        <v>419</v>
      </c>
      <c r="C12" s="158"/>
      <c r="D12" s="158"/>
      <c r="E12" s="158"/>
      <c r="F12" s="158"/>
      <c r="G12" s="158"/>
      <c r="H12" s="158"/>
      <c r="I12" s="158"/>
      <c r="J12" s="158"/>
      <c r="K12" s="158"/>
      <c r="L12" s="158"/>
      <c r="M12" s="158"/>
      <c r="N12" s="158"/>
      <c r="O12" s="158"/>
      <c r="P12" s="159"/>
    </row>
    <row r="13" spans="2:16" s="156" customFormat="1" ht="15" customHeight="1" thickBot="1" x14ac:dyDescent="0.25">
      <c r="B13" s="157" t="s">
        <v>360</v>
      </c>
      <c r="C13" s="158"/>
      <c r="D13" s="158"/>
      <c r="E13" s="158"/>
      <c r="F13" s="158"/>
      <c r="G13" s="158"/>
      <c r="H13" s="158"/>
      <c r="I13" s="158"/>
      <c r="J13" s="158"/>
      <c r="K13" s="158"/>
      <c r="L13" s="158"/>
      <c r="M13" s="158"/>
      <c r="N13" s="158"/>
      <c r="O13" s="158"/>
      <c r="P13" s="159"/>
    </row>
    <row r="14" spans="2:16" s="156" customFormat="1" ht="15" customHeight="1" thickBot="1" x14ac:dyDescent="0.3">
      <c r="B14" s="321" t="s">
        <v>500</v>
      </c>
      <c r="C14" s="322"/>
      <c r="D14" s="158"/>
      <c r="E14" s="158"/>
      <c r="F14" s="158"/>
      <c r="G14" s="158"/>
      <c r="H14" s="158"/>
      <c r="I14" s="158"/>
      <c r="J14" s="158"/>
      <c r="K14" s="158"/>
      <c r="L14" s="158"/>
      <c r="M14" s="158"/>
      <c r="N14" s="158"/>
      <c r="O14" s="158"/>
      <c r="P14" s="159"/>
    </row>
    <row r="15" spans="2:16" s="156" customFormat="1" ht="15" customHeight="1" x14ac:dyDescent="0.2">
      <c r="B15" s="157"/>
      <c r="C15" s="158"/>
      <c r="D15" s="158"/>
      <c r="E15" s="158"/>
      <c r="F15" s="158"/>
      <c r="G15" s="158"/>
      <c r="H15" s="158"/>
      <c r="I15" s="158"/>
      <c r="J15" s="158"/>
      <c r="K15" s="158"/>
      <c r="L15" s="158"/>
      <c r="M15" s="158"/>
      <c r="N15" s="158"/>
      <c r="O15" s="158"/>
      <c r="P15" s="159"/>
    </row>
    <row r="16" spans="2:16" s="156" customFormat="1" ht="15.75" customHeight="1" thickBot="1" x14ac:dyDescent="0.25">
      <c r="B16" s="160"/>
      <c r="C16" s="161"/>
      <c r="D16" s="161"/>
      <c r="E16" s="161"/>
      <c r="F16" s="161"/>
      <c r="G16" s="161"/>
      <c r="H16" s="161"/>
      <c r="I16" s="161"/>
      <c r="J16" s="161"/>
      <c r="K16" s="161"/>
      <c r="L16" s="161"/>
      <c r="M16" s="161"/>
      <c r="N16" s="161"/>
      <c r="O16" s="161"/>
      <c r="P16" s="162"/>
    </row>
    <row r="17" spans="2:16" s="156" customFormat="1" ht="15.75" customHeight="1" thickBot="1" x14ac:dyDescent="0.25"/>
    <row r="18" spans="2:16" s="156" customFormat="1" x14ac:dyDescent="0.25">
      <c r="B18" s="152" t="s">
        <v>353</v>
      </c>
      <c r="C18" s="154"/>
      <c r="D18" s="154"/>
      <c r="E18" s="154"/>
      <c r="F18" s="154"/>
      <c r="G18" s="154"/>
      <c r="H18" s="154"/>
      <c r="I18" s="154"/>
      <c r="J18" s="154"/>
      <c r="K18" s="154"/>
      <c r="L18" s="154"/>
      <c r="M18" s="154"/>
      <c r="N18" s="154"/>
      <c r="O18" s="154"/>
      <c r="P18" s="155"/>
    </row>
    <row r="19" spans="2:16" s="156" customFormat="1" ht="15" customHeight="1" x14ac:dyDescent="0.25">
      <c r="B19" s="157" t="s">
        <v>518</v>
      </c>
      <c r="C19" s="158"/>
      <c r="D19" s="158"/>
      <c r="E19" s="158"/>
      <c r="F19" s="158"/>
      <c r="G19" s="158"/>
      <c r="H19" s="158"/>
      <c r="I19" s="158"/>
      <c r="J19" s="158"/>
      <c r="K19" s="158"/>
      <c r="L19" s="158"/>
      <c r="M19" s="158"/>
      <c r="N19" s="158"/>
      <c r="O19" s="158"/>
      <c r="P19" s="159"/>
    </row>
    <row r="20" spans="2:16" s="156" customFormat="1" ht="15" customHeight="1" x14ac:dyDescent="0.2">
      <c r="B20" s="157" t="s">
        <v>361</v>
      </c>
      <c r="C20" s="158"/>
      <c r="D20" s="158"/>
      <c r="E20" s="158"/>
      <c r="F20" s="158"/>
      <c r="G20" s="158"/>
      <c r="H20" s="158"/>
      <c r="I20" s="158"/>
      <c r="J20" s="158"/>
      <c r="K20" s="158"/>
      <c r="L20" s="158"/>
      <c r="M20" s="158"/>
      <c r="N20" s="158"/>
      <c r="O20" s="158"/>
      <c r="P20" s="159"/>
    </row>
    <row r="21" spans="2:16" s="156" customFormat="1" ht="15" customHeight="1" x14ac:dyDescent="0.2">
      <c r="B21" s="157" t="s">
        <v>421</v>
      </c>
      <c r="C21" s="158"/>
      <c r="D21" s="158"/>
      <c r="E21" s="158"/>
      <c r="F21" s="158"/>
      <c r="G21" s="158"/>
      <c r="H21" s="158"/>
      <c r="I21" s="158"/>
      <c r="J21" s="158"/>
      <c r="K21" s="158"/>
      <c r="L21" s="158"/>
      <c r="M21" s="158"/>
      <c r="N21" s="158"/>
      <c r="O21" s="158"/>
      <c r="P21" s="159"/>
    </row>
    <row r="22" spans="2:16" s="156" customFormat="1" ht="15" customHeight="1" x14ac:dyDescent="0.25">
      <c r="B22" s="157" t="s">
        <v>519</v>
      </c>
      <c r="C22" s="158"/>
      <c r="D22" s="158"/>
      <c r="E22" s="158"/>
      <c r="F22" s="158"/>
      <c r="G22" s="158"/>
      <c r="H22" s="158"/>
      <c r="I22" s="158"/>
      <c r="J22" s="158"/>
      <c r="K22" s="158"/>
      <c r="L22" s="158"/>
      <c r="M22" s="158"/>
      <c r="N22" s="158"/>
      <c r="O22" s="158"/>
      <c r="P22" s="159"/>
    </row>
    <row r="23" spans="2:16" s="156" customFormat="1" x14ac:dyDescent="0.25">
      <c r="B23" s="157" t="s">
        <v>520</v>
      </c>
      <c r="C23" s="158"/>
      <c r="D23" s="158"/>
      <c r="E23" s="158"/>
      <c r="F23" s="158"/>
      <c r="G23" s="158"/>
      <c r="H23" s="158"/>
      <c r="I23" s="158"/>
      <c r="J23" s="158"/>
      <c r="K23" s="158"/>
      <c r="L23" s="158"/>
      <c r="M23" s="158"/>
      <c r="N23" s="158"/>
      <c r="O23" s="158"/>
      <c r="P23" s="159"/>
    </row>
    <row r="24" spans="2:16" s="156" customFormat="1" ht="15" x14ac:dyDescent="0.2">
      <c r="B24" s="157"/>
      <c r="C24" s="158"/>
      <c r="D24" s="158"/>
      <c r="E24" s="158"/>
      <c r="F24" s="158"/>
      <c r="G24" s="158"/>
      <c r="H24" s="158"/>
      <c r="I24" s="158"/>
      <c r="J24" s="158"/>
      <c r="K24" s="158"/>
      <c r="L24" s="158"/>
      <c r="M24" s="158"/>
      <c r="N24" s="158"/>
      <c r="O24" s="158"/>
      <c r="P24" s="159"/>
    </row>
    <row r="25" spans="2:16" s="156" customFormat="1" ht="15" x14ac:dyDescent="0.2">
      <c r="B25" s="157"/>
      <c r="C25" s="158"/>
      <c r="D25" s="158"/>
      <c r="E25" s="158"/>
      <c r="F25" s="158"/>
      <c r="G25" s="158"/>
      <c r="H25" s="158"/>
      <c r="I25" s="158"/>
      <c r="J25" s="158"/>
      <c r="K25" s="158"/>
      <c r="L25" s="158"/>
      <c r="M25" s="158"/>
      <c r="N25" s="158"/>
      <c r="O25" s="158"/>
      <c r="P25" s="159"/>
    </row>
    <row r="26" spans="2:16" s="156" customFormat="1" thickBot="1" x14ac:dyDescent="0.25">
      <c r="B26" s="160"/>
      <c r="C26" s="161"/>
      <c r="D26" s="161"/>
      <c r="E26" s="161"/>
      <c r="F26" s="161"/>
      <c r="G26" s="161"/>
      <c r="H26" s="161"/>
      <c r="I26" s="161"/>
      <c r="J26" s="161"/>
      <c r="K26" s="161"/>
      <c r="L26" s="161"/>
      <c r="M26" s="161"/>
      <c r="N26" s="161"/>
      <c r="O26" s="161"/>
      <c r="P26" s="162"/>
    </row>
    <row r="27" spans="2:16" s="156" customFormat="1" thickBot="1" x14ac:dyDescent="0.25"/>
    <row r="28" spans="2:16" s="156" customFormat="1" x14ac:dyDescent="0.25">
      <c r="B28" s="152" t="s">
        <v>354</v>
      </c>
      <c r="C28" s="154"/>
      <c r="D28" s="154"/>
      <c r="E28" s="154"/>
      <c r="F28" s="154"/>
      <c r="G28" s="154"/>
      <c r="H28" s="154"/>
      <c r="I28" s="154"/>
      <c r="J28" s="154"/>
      <c r="K28" s="154"/>
      <c r="L28" s="154"/>
      <c r="M28" s="154"/>
      <c r="N28" s="154"/>
      <c r="O28" s="154"/>
      <c r="P28" s="155"/>
    </row>
    <row r="29" spans="2:16" s="156" customFormat="1" ht="15" x14ac:dyDescent="0.2">
      <c r="B29" s="157" t="s">
        <v>362</v>
      </c>
      <c r="C29" s="158"/>
      <c r="D29" s="158"/>
      <c r="E29" s="158"/>
      <c r="F29" s="158"/>
      <c r="G29" s="158"/>
      <c r="H29" s="158"/>
      <c r="I29" s="158"/>
      <c r="J29" s="158"/>
      <c r="K29" s="158"/>
      <c r="L29" s="158"/>
      <c r="M29" s="158"/>
      <c r="N29" s="158"/>
      <c r="O29" s="158"/>
      <c r="P29" s="159"/>
    </row>
    <row r="30" spans="2:16" s="156" customFormat="1" ht="15" x14ac:dyDescent="0.2">
      <c r="B30" s="157" t="s">
        <v>541</v>
      </c>
      <c r="C30" s="158"/>
      <c r="D30" s="158"/>
      <c r="E30" s="158"/>
      <c r="F30" s="158"/>
      <c r="G30" s="158"/>
      <c r="H30" s="158"/>
      <c r="I30" s="158"/>
      <c r="J30" s="158"/>
      <c r="K30" s="158"/>
      <c r="L30" s="158"/>
      <c r="M30" s="158"/>
      <c r="N30" s="158"/>
      <c r="O30" s="158"/>
      <c r="P30" s="159"/>
    </row>
    <row r="31" spans="2:16" s="156" customFormat="1" x14ac:dyDescent="0.2">
      <c r="B31" s="163"/>
      <c r="C31" s="158"/>
      <c r="D31" s="449" t="s">
        <v>539</v>
      </c>
      <c r="E31" s="158"/>
      <c r="F31" s="158"/>
      <c r="G31" s="158"/>
      <c r="H31" s="158"/>
      <c r="I31" s="158"/>
      <c r="J31" s="158"/>
      <c r="K31" s="158"/>
      <c r="L31" s="158"/>
      <c r="M31" s="158"/>
      <c r="N31" s="158"/>
      <c r="O31" s="158"/>
      <c r="P31" s="159"/>
    </row>
    <row r="32" spans="2:16" s="156" customFormat="1" ht="15" x14ac:dyDescent="0.2">
      <c r="B32" s="163"/>
      <c r="C32" s="158"/>
      <c r="D32" s="158"/>
      <c r="E32" s="158"/>
      <c r="F32" s="158"/>
      <c r="G32" s="158"/>
      <c r="H32" s="158"/>
      <c r="I32" s="158"/>
      <c r="J32" s="158"/>
      <c r="K32" s="158"/>
      <c r="L32" s="158"/>
      <c r="M32" s="158"/>
      <c r="N32" s="158"/>
      <c r="O32" s="158"/>
      <c r="P32" s="159"/>
    </row>
    <row r="33" spans="2:18" s="156" customFormat="1" ht="15" x14ac:dyDescent="0.2">
      <c r="B33" s="157" t="s">
        <v>483</v>
      </c>
      <c r="C33" s="158"/>
      <c r="D33" s="158"/>
      <c r="E33" s="158"/>
      <c r="F33" s="158"/>
      <c r="G33" s="158"/>
      <c r="H33" s="158"/>
      <c r="I33" s="158"/>
      <c r="J33" s="158"/>
      <c r="K33" s="158"/>
      <c r="L33" s="158"/>
      <c r="M33" s="158"/>
      <c r="N33" s="158"/>
      <c r="O33" s="158"/>
      <c r="P33" s="159"/>
    </row>
    <row r="34" spans="2:18" s="4" customFormat="1" x14ac:dyDescent="0.25">
      <c r="B34" s="157"/>
      <c r="C34" s="90"/>
      <c r="D34" s="90"/>
      <c r="E34" s="90"/>
      <c r="F34" s="90"/>
      <c r="G34" s="90"/>
      <c r="H34" s="90"/>
      <c r="I34" s="90"/>
      <c r="J34" s="90"/>
      <c r="K34" s="90"/>
      <c r="L34" s="90"/>
      <c r="M34" s="90"/>
      <c r="N34" s="90"/>
      <c r="O34" s="90"/>
      <c r="P34" s="91"/>
    </row>
    <row r="35" spans="2:18" s="4" customFormat="1" ht="16.5" thickBot="1" x14ac:dyDescent="0.3">
      <c r="B35" s="92"/>
      <c r="C35" s="93"/>
      <c r="D35" s="93"/>
      <c r="E35" s="93"/>
      <c r="F35" s="93"/>
      <c r="G35" s="93"/>
      <c r="H35" s="93"/>
      <c r="I35" s="93"/>
      <c r="J35" s="93"/>
      <c r="K35" s="93"/>
      <c r="L35" s="93"/>
      <c r="M35" s="93"/>
      <c r="N35" s="93"/>
      <c r="O35" s="93"/>
      <c r="P35" s="94"/>
    </row>
    <row r="36" spans="2:18" ht="18.75" customHeight="1" x14ac:dyDescent="0.25"/>
    <row r="37" spans="2:18" ht="18.75" thickBot="1" x14ac:dyDescent="0.3">
      <c r="B37" s="40"/>
      <c r="C37" s="7"/>
      <c r="D37" s="80"/>
      <c r="E37" s="5"/>
      <c r="G37" s="6"/>
    </row>
    <row r="38" spans="2:18" s="2" customFormat="1" ht="18.75" thickBot="1" x14ac:dyDescent="0.3">
      <c r="B38" s="66"/>
      <c r="C38" s="33"/>
      <c r="D38" s="88"/>
      <c r="E38" s="33"/>
      <c r="F38" s="33"/>
      <c r="G38" s="33"/>
      <c r="H38" s="33"/>
      <c r="I38" s="33"/>
      <c r="J38" s="33"/>
      <c r="K38" s="33"/>
      <c r="L38" s="33"/>
      <c r="M38" s="33"/>
      <c r="N38" s="33"/>
      <c r="O38" s="33"/>
      <c r="P38" s="33"/>
      <c r="Q38" s="33"/>
      <c r="R38" s="29"/>
    </row>
    <row r="39" spans="2:18" s="2" customFormat="1" ht="16.5" customHeight="1" thickBot="1" x14ac:dyDescent="0.35">
      <c r="B39" s="28"/>
      <c r="C39" s="87" t="s">
        <v>2</v>
      </c>
      <c r="D39" s="31"/>
      <c r="E39" s="314" t="s">
        <v>511</v>
      </c>
      <c r="F39" s="31"/>
      <c r="G39" s="31"/>
      <c r="H39" s="31"/>
      <c r="I39" s="175" t="s">
        <v>512</v>
      </c>
      <c r="J39" s="102" t="s">
        <v>470</v>
      </c>
      <c r="K39" s="102"/>
      <c r="L39" s="102"/>
      <c r="M39" s="102"/>
      <c r="N39" s="31"/>
      <c r="O39" s="31"/>
      <c r="P39" s="31"/>
      <c r="Q39" s="31"/>
      <c r="R39" s="30"/>
    </row>
    <row r="40" spans="2:18" x14ac:dyDescent="0.25">
      <c r="B40" s="19"/>
      <c r="C40" s="11"/>
      <c r="D40" s="12"/>
      <c r="E40" s="34"/>
      <c r="F40" s="13"/>
      <c r="G40" s="314" t="s">
        <v>484</v>
      </c>
      <c r="H40" s="13"/>
      <c r="I40" s="175" t="s">
        <v>512</v>
      </c>
      <c r="J40" s="102" t="s">
        <v>471</v>
      </c>
      <c r="K40" s="102"/>
      <c r="L40" s="102"/>
      <c r="M40" s="102"/>
      <c r="N40" s="13"/>
      <c r="O40" s="13"/>
      <c r="P40" s="13"/>
      <c r="Q40" s="13"/>
      <c r="R40" s="14"/>
    </row>
    <row r="41" spans="2:18" s="2" customFormat="1" thickBot="1" x14ac:dyDescent="0.3">
      <c r="B41" s="28"/>
      <c r="C41" s="31"/>
      <c r="D41" s="164" t="s">
        <v>420</v>
      </c>
      <c r="E41" s="32"/>
      <c r="F41" s="32"/>
      <c r="G41" s="32"/>
      <c r="H41" s="32"/>
      <c r="I41" s="98" t="s">
        <v>472</v>
      </c>
      <c r="J41" s="99"/>
      <c r="K41" s="100"/>
      <c r="L41" s="100"/>
      <c r="M41" s="100"/>
      <c r="N41" s="101"/>
      <c r="O41" s="100"/>
      <c r="P41" s="100"/>
      <c r="Q41" s="101"/>
      <c r="R41" s="30"/>
    </row>
    <row r="42" spans="2:18" s="2" customFormat="1" thickBot="1" x14ac:dyDescent="0.3">
      <c r="B42" s="28"/>
      <c r="C42" s="32"/>
      <c r="D42" s="59">
        <f ca="1">YEAR(TODAY())-5</f>
        <v>2020</v>
      </c>
      <c r="E42" s="60">
        <f ca="1">D42+1</f>
        <v>2021</v>
      </c>
      <c r="F42" s="60">
        <f ca="1">E42+1</f>
        <v>2022</v>
      </c>
      <c r="G42" s="60">
        <f ca="1">F42+1</f>
        <v>2023</v>
      </c>
      <c r="H42" s="60">
        <f ca="1">G42+1</f>
        <v>2024</v>
      </c>
      <c r="I42" s="60">
        <f ca="1">H42+1</f>
        <v>2025</v>
      </c>
      <c r="J42" s="61" t="s">
        <v>91</v>
      </c>
      <c r="K42" s="31"/>
      <c r="L42" s="31"/>
      <c r="M42" s="31"/>
      <c r="N42" s="31"/>
      <c r="O42" s="31"/>
      <c r="P42" s="31"/>
      <c r="Q42" s="31"/>
      <c r="R42" s="30"/>
    </row>
    <row r="43" spans="2:18" s="2" customFormat="1" x14ac:dyDescent="0.25">
      <c r="B43" s="28"/>
      <c r="C43" s="301" t="s">
        <v>83</v>
      </c>
      <c r="D43" s="404">
        <f>SUM(D44:D49)</f>
        <v>79904</v>
      </c>
      <c r="E43" s="405">
        <f>SUM(E44:E49)</f>
        <v>109581</v>
      </c>
      <c r="F43" s="405">
        <f>SUM(F44:F49)</f>
        <v>119198</v>
      </c>
      <c r="G43" s="405">
        <f>SUM(G44:G49)</f>
        <v>136405</v>
      </c>
      <c r="H43" s="406">
        <f>SUM(H44:H49)</f>
        <v>121103</v>
      </c>
      <c r="I43" s="393">
        <f ca="1">IF(AND(ISNUMBER(D43),ISNUMBER(E43),ISNUMBER(F43),ISNUMBER(G43),ISNUMBER(H43)),TREND(D43:H43,D$42:H$42,I$42),"SIN DATOS")</f>
        <v>146004.79999999702</v>
      </c>
      <c r="J43" s="394"/>
      <c r="K43" s="315" t="s">
        <v>485</v>
      </c>
      <c r="L43" s="31"/>
      <c r="M43" s="31"/>
      <c r="N43" s="31"/>
      <c r="O43" s="31"/>
      <c r="P43" s="31"/>
      <c r="Q43" s="31"/>
      <c r="R43" s="30"/>
    </row>
    <row r="44" spans="2:18" s="2" customFormat="1" x14ac:dyDescent="0.25">
      <c r="B44" s="28"/>
      <c r="C44" s="300" t="s">
        <v>34</v>
      </c>
      <c r="D44" s="407">
        <v>17850</v>
      </c>
      <c r="E44" s="57">
        <v>30719</v>
      </c>
      <c r="F44" s="57">
        <v>40173</v>
      </c>
      <c r="G44" s="57">
        <v>44271</v>
      </c>
      <c r="H44" s="408">
        <v>38953</v>
      </c>
      <c r="I44" s="395">
        <f t="shared" ref="I44:I57" ca="1" si="0">IF(AND(ISNUMBER(D44),ISNUMBER(E44),ISNUMBER(F44),ISNUMBER(G44),ISNUMBER(H44)),TREND(D44:H44,D$42:H$42,I$42),"SIN DATOS")</f>
        <v>51120.599999999627</v>
      </c>
      <c r="J44" s="396"/>
      <c r="K44" s="31"/>
      <c r="L44" s="31"/>
      <c r="M44" s="31"/>
      <c r="N44" s="31"/>
      <c r="O44" s="31"/>
      <c r="P44" s="31"/>
      <c r="Q44" s="31"/>
      <c r="R44" s="30"/>
    </row>
    <row r="45" spans="2:18" s="2" customFormat="1" x14ac:dyDescent="0.25">
      <c r="B45" s="28"/>
      <c r="C45" s="300" t="s">
        <v>35</v>
      </c>
      <c r="D45" s="407">
        <v>62042</v>
      </c>
      <c r="E45" s="57">
        <v>78850</v>
      </c>
      <c r="F45" s="57">
        <v>79013</v>
      </c>
      <c r="G45" s="57">
        <v>92122</v>
      </c>
      <c r="H45" s="408">
        <v>82138</v>
      </c>
      <c r="I45" s="395">
        <f t="shared" ca="1" si="0"/>
        <v>94872.200000001118</v>
      </c>
      <c r="J45" s="396"/>
      <c r="K45" s="31"/>
      <c r="L45" s="31"/>
      <c r="M45" s="31"/>
      <c r="N45" s="31"/>
      <c r="O45" s="31"/>
      <c r="P45" s="31"/>
      <c r="Q45" s="31"/>
      <c r="R45" s="30"/>
    </row>
    <row r="46" spans="2:18" s="2" customFormat="1" x14ac:dyDescent="0.25">
      <c r="B46" s="28"/>
      <c r="C46" s="300" t="s">
        <v>36</v>
      </c>
      <c r="D46" s="407">
        <v>12</v>
      </c>
      <c r="E46" s="57">
        <v>12</v>
      </c>
      <c r="F46" s="57">
        <v>12</v>
      </c>
      <c r="G46" s="57">
        <v>12</v>
      </c>
      <c r="H46" s="408">
        <v>12</v>
      </c>
      <c r="I46" s="395">
        <f t="shared" ca="1" si="0"/>
        <v>12</v>
      </c>
      <c r="J46" s="396"/>
      <c r="K46" s="31"/>
      <c r="L46" s="31"/>
      <c r="M46" s="31"/>
      <c r="N46" s="31"/>
      <c r="O46" s="31"/>
      <c r="P46" s="31"/>
      <c r="Q46" s="31"/>
      <c r="R46" s="30"/>
    </row>
    <row r="47" spans="2:18" s="2" customFormat="1" x14ac:dyDescent="0.25">
      <c r="B47" s="28"/>
      <c r="C47" s="300" t="s">
        <v>37</v>
      </c>
      <c r="D47" s="407">
        <v>0</v>
      </c>
      <c r="E47" s="57">
        <v>0</v>
      </c>
      <c r="F47" s="57">
        <v>0</v>
      </c>
      <c r="G47" s="57">
        <v>0</v>
      </c>
      <c r="H47" s="408">
        <v>0</v>
      </c>
      <c r="I47" s="395">
        <f t="shared" ca="1" si="0"/>
        <v>0</v>
      </c>
      <c r="J47" s="396"/>
      <c r="K47" s="31"/>
      <c r="L47" s="31"/>
      <c r="M47" s="31"/>
      <c r="N47" s="31"/>
      <c r="O47" s="31"/>
      <c r="P47" s="31"/>
      <c r="Q47" s="31"/>
      <c r="R47" s="30"/>
    </row>
    <row r="48" spans="2:18" s="2" customFormat="1" x14ac:dyDescent="0.25">
      <c r="B48" s="28"/>
      <c r="C48" s="300" t="s">
        <v>39</v>
      </c>
      <c r="D48" s="407">
        <v>0</v>
      </c>
      <c r="E48" s="57">
        <v>0</v>
      </c>
      <c r="F48" s="57">
        <v>0</v>
      </c>
      <c r="G48" s="57">
        <v>0</v>
      </c>
      <c r="H48" s="408">
        <v>0</v>
      </c>
      <c r="I48" s="395">
        <f t="shared" ca="1" si="0"/>
        <v>0</v>
      </c>
      <c r="J48" s="396"/>
      <c r="K48" s="31"/>
      <c r="L48" s="31"/>
      <c r="M48" s="31"/>
      <c r="N48" s="31"/>
      <c r="O48" s="31"/>
      <c r="P48" s="31"/>
      <c r="Q48" s="31"/>
      <c r="R48" s="30"/>
    </row>
    <row r="49" spans="2:18" s="2" customFormat="1" ht="16.5" thickBot="1" x14ac:dyDescent="0.3">
      <c r="B49" s="28"/>
      <c r="C49" s="300" t="s">
        <v>40</v>
      </c>
      <c r="D49" s="409">
        <v>0</v>
      </c>
      <c r="E49" s="410">
        <v>0</v>
      </c>
      <c r="F49" s="410">
        <v>0</v>
      </c>
      <c r="G49" s="410">
        <v>0</v>
      </c>
      <c r="H49" s="411">
        <v>0</v>
      </c>
      <c r="I49" s="395">
        <f t="shared" ca="1" si="0"/>
        <v>0</v>
      </c>
      <c r="J49" s="396"/>
      <c r="K49" s="31"/>
      <c r="L49" s="31"/>
      <c r="M49" s="31"/>
      <c r="N49" s="31"/>
      <c r="O49" s="31"/>
      <c r="P49" s="31"/>
      <c r="Q49" s="31"/>
      <c r="R49" s="30"/>
    </row>
    <row r="50" spans="2:18" s="2" customFormat="1" x14ac:dyDescent="0.25">
      <c r="B50" s="28"/>
      <c r="C50" s="293" t="s">
        <v>84</v>
      </c>
      <c r="D50" s="385">
        <f>SUM(D51:D57)</f>
        <v>123786</v>
      </c>
      <c r="E50" s="385">
        <f>SUM(E51:E57)</f>
        <v>174488</v>
      </c>
      <c r="F50" s="385">
        <f>SUM(F51:F57)</f>
        <v>229346</v>
      </c>
      <c r="G50" s="385">
        <f>SUM(G51:G57)</f>
        <v>327816</v>
      </c>
      <c r="H50" s="403">
        <f>SUM(H51:H57)</f>
        <v>359337</v>
      </c>
      <c r="I50" s="395">
        <f t="shared" ca="1" si="0"/>
        <v>430283.59999999404</v>
      </c>
      <c r="J50" s="396"/>
      <c r="K50" s="31"/>
      <c r="L50" s="31"/>
      <c r="M50" s="31"/>
      <c r="N50" s="31"/>
      <c r="O50" s="31"/>
      <c r="P50" s="31"/>
      <c r="Q50" s="31"/>
      <c r="R50" s="30"/>
    </row>
    <row r="51" spans="2:18" s="2" customFormat="1" x14ac:dyDescent="0.25">
      <c r="B51" s="28"/>
      <c r="C51" s="300" t="s">
        <v>28</v>
      </c>
      <c r="D51" s="57"/>
      <c r="E51" s="57"/>
      <c r="F51" s="57"/>
      <c r="G51" s="57"/>
      <c r="H51" s="389"/>
      <c r="I51" s="395" t="str">
        <f t="shared" si="0"/>
        <v>SIN DATOS</v>
      </c>
      <c r="J51" s="396"/>
      <c r="K51" s="31"/>
      <c r="L51" s="31"/>
      <c r="M51" s="31"/>
      <c r="N51" s="31"/>
      <c r="O51" s="31"/>
      <c r="P51" s="31"/>
      <c r="Q51" s="31"/>
      <c r="R51" s="30"/>
    </row>
    <row r="52" spans="2:18" s="2" customFormat="1" x14ac:dyDescent="0.25">
      <c r="B52" s="28"/>
      <c r="C52" s="300" t="s">
        <v>29</v>
      </c>
      <c r="D52" s="57">
        <v>84007</v>
      </c>
      <c r="E52" s="57">
        <v>101045</v>
      </c>
      <c r="F52" s="57">
        <v>140367</v>
      </c>
      <c r="G52" s="57">
        <v>177091</v>
      </c>
      <c r="H52" s="389">
        <v>247911</v>
      </c>
      <c r="I52" s="395">
        <f t="shared" ca="1" si="0"/>
        <v>271240.40000000596</v>
      </c>
      <c r="J52" s="396"/>
      <c r="K52" s="31"/>
      <c r="L52" s="31"/>
      <c r="M52" s="31"/>
      <c r="N52" s="31"/>
      <c r="O52" s="31"/>
      <c r="P52" s="31"/>
      <c r="Q52" s="31"/>
      <c r="R52" s="30"/>
    </row>
    <row r="53" spans="2:18" s="2" customFormat="1" x14ac:dyDescent="0.25">
      <c r="B53" s="28"/>
      <c r="C53" s="300" t="s">
        <v>30</v>
      </c>
      <c r="D53" s="57">
        <v>39779</v>
      </c>
      <c r="E53" s="57">
        <v>73444</v>
      </c>
      <c r="F53" s="57">
        <v>88979</v>
      </c>
      <c r="G53" s="57">
        <v>150725</v>
      </c>
      <c r="H53" s="389">
        <v>111094</v>
      </c>
      <c r="I53" s="395">
        <f t="shared" ca="1" si="0"/>
        <v>158777.50000000745</v>
      </c>
      <c r="J53" s="396"/>
      <c r="K53" s="31"/>
      <c r="L53" s="31"/>
      <c r="M53" s="31"/>
      <c r="N53" s="31"/>
      <c r="O53" s="31"/>
      <c r="P53" s="31"/>
      <c r="Q53" s="31"/>
      <c r="R53" s="30"/>
    </row>
    <row r="54" spans="2:18" s="2" customFormat="1" x14ac:dyDescent="0.25">
      <c r="B54" s="28"/>
      <c r="C54" s="300" t="s">
        <v>38</v>
      </c>
      <c r="D54" s="57">
        <v>0</v>
      </c>
      <c r="E54" s="57">
        <v>0</v>
      </c>
      <c r="F54" s="57">
        <v>0</v>
      </c>
      <c r="G54" s="57">
        <v>0</v>
      </c>
      <c r="H54" s="389">
        <v>0</v>
      </c>
      <c r="I54" s="395">
        <f t="shared" ca="1" si="0"/>
        <v>0</v>
      </c>
      <c r="J54" s="396"/>
      <c r="K54" s="31"/>
      <c r="L54" s="31"/>
      <c r="M54" s="31"/>
      <c r="N54" s="31"/>
      <c r="O54" s="31"/>
      <c r="P54" s="31"/>
      <c r="Q54" s="31"/>
      <c r="R54" s="30"/>
    </row>
    <row r="55" spans="2:18" s="2" customFormat="1" x14ac:dyDescent="0.25">
      <c r="B55" s="28"/>
      <c r="C55" s="300" t="s">
        <v>31</v>
      </c>
      <c r="D55" s="57">
        <v>0</v>
      </c>
      <c r="E55" s="57">
        <v>0</v>
      </c>
      <c r="F55" s="57">
        <v>0</v>
      </c>
      <c r="G55" s="57">
        <v>0</v>
      </c>
      <c r="H55" s="389">
        <v>0</v>
      </c>
      <c r="I55" s="395">
        <f t="shared" ca="1" si="0"/>
        <v>0</v>
      </c>
      <c r="J55" s="396"/>
      <c r="K55" s="31"/>
      <c r="L55" s="31"/>
      <c r="M55" s="31"/>
      <c r="N55" s="31"/>
      <c r="O55" s="31"/>
      <c r="P55" s="31"/>
      <c r="Q55" s="31"/>
      <c r="R55" s="30"/>
    </row>
    <row r="56" spans="2:18" s="2" customFormat="1" x14ac:dyDescent="0.25">
      <c r="B56" s="28"/>
      <c r="C56" s="300" t="s">
        <v>32</v>
      </c>
      <c r="D56" s="57">
        <v>0</v>
      </c>
      <c r="E56" s="57">
        <v>0</v>
      </c>
      <c r="F56" s="57">
        <v>0</v>
      </c>
      <c r="G56" s="57">
        <v>0</v>
      </c>
      <c r="H56" s="389">
        <v>0</v>
      </c>
      <c r="I56" s="395">
        <f t="shared" ca="1" si="0"/>
        <v>0</v>
      </c>
      <c r="J56" s="396"/>
      <c r="K56" s="31"/>
      <c r="L56" s="31"/>
      <c r="M56" s="31"/>
      <c r="N56" s="31"/>
      <c r="O56" s="31"/>
      <c r="P56" s="31"/>
      <c r="Q56" s="31"/>
      <c r="R56" s="30"/>
    </row>
    <row r="57" spans="2:18" s="2" customFormat="1" ht="16.5" thickBot="1" x14ac:dyDescent="0.3">
      <c r="B57" s="83"/>
      <c r="C57" s="297" t="s">
        <v>33</v>
      </c>
      <c r="D57" s="58">
        <v>0</v>
      </c>
      <c r="E57" s="58">
        <v>-1</v>
      </c>
      <c r="F57" s="58">
        <v>0</v>
      </c>
      <c r="G57" s="58">
        <v>0</v>
      </c>
      <c r="H57" s="390">
        <v>332</v>
      </c>
      <c r="I57" s="397">
        <f t="shared" ca="1" si="0"/>
        <v>265.70000000001164</v>
      </c>
      <c r="J57" s="398"/>
      <c r="K57" s="31"/>
      <c r="L57" s="31"/>
      <c r="M57" s="31"/>
      <c r="N57" s="31"/>
      <c r="O57" s="31"/>
      <c r="P57" s="31"/>
      <c r="Q57" s="31"/>
      <c r="R57" s="30"/>
    </row>
    <row r="58" spans="2:18" s="2" customFormat="1" thickBot="1" x14ac:dyDescent="0.3">
      <c r="B58" s="28"/>
      <c r="C58" s="31"/>
      <c r="D58" s="31"/>
      <c r="E58" s="31"/>
      <c r="F58" s="31"/>
      <c r="G58" s="31"/>
      <c r="H58" s="31"/>
      <c r="I58" s="31"/>
      <c r="J58" s="31"/>
      <c r="K58" s="31"/>
      <c r="L58" s="31"/>
      <c r="M58" s="31"/>
      <c r="N58" s="31"/>
      <c r="O58" s="31"/>
      <c r="P58" s="314"/>
      <c r="Q58" s="315"/>
      <c r="R58" s="30"/>
    </row>
    <row r="59" spans="2:18" s="2" customFormat="1" thickBot="1" x14ac:dyDescent="0.3">
      <c r="B59" s="28"/>
      <c r="C59" s="31"/>
      <c r="D59" s="59">
        <f ca="1">YEAR(TODAY())-5</f>
        <v>2020</v>
      </c>
      <c r="E59" s="60">
        <f ca="1">D59+1</f>
        <v>2021</v>
      </c>
      <c r="F59" s="60">
        <f ca="1">E59+1</f>
        <v>2022</v>
      </c>
      <c r="G59" s="60">
        <f ca="1">F59+1</f>
        <v>2023</v>
      </c>
      <c r="H59" s="60">
        <f ca="1">G59+1</f>
        <v>2024</v>
      </c>
      <c r="I59" s="60">
        <f ca="1">H59+1</f>
        <v>2025</v>
      </c>
      <c r="J59" s="61" t="s">
        <v>91</v>
      </c>
      <c r="K59" s="31"/>
      <c r="L59" s="115" t="s">
        <v>369</v>
      </c>
      <c r="M59" s="114"/>
      <c r="N59" s="31"/>
      <c r="O59" s="31"/>
      <c r="P59" s="31"/>
      <c r="Q59" s="31"/>
      <c r="R59" s="30"/>
    </row>
    <row r="60" spans="2:18" s="2" customFormat="1" x14ac:dyDescent="0.25">
      <c r="B60" s="28"/>
      <c r="C60" s="301" t="s">
        <v>85</v>
      </c>
      <c r="D60" s="220">
        <f>D61+D71+D72</f>
        <v>13582</v>
      </c>
      <c r="E60" s="220">
        <f>E61+E71+E72</f>
        <v>38776</v>
      </c>
      <c r="F60" s="220">
        <f>F61+F71+F72</f>
        <v>140122</v>
      </c>
      <c r="G60" s="220">
        <f>G61+G71+G72</f>
        <v>188010</v>
      </c>
      <c r="H60" s="220">
        <f>H61+H71+H72</f>
        <v>202995</v>
      </c>
      <c r="I60" s="218">
        <f t="shared" ref="I60:I85" ca="1" si="1">IF(AND(ISNUMBER(D60),ISNUMBER(E60),ISNUMBER(F60),ISNUMBER(G60),ISNUMBER(H60)),TREND(D60:H60,D$42:H$42,I$42),"SIN DATOS")</f>
        <v>275115</v>
      </c>
      <c r="J60" s="56"/>
      <c r="K60" s="31"/>
      <c r="L60" s="103" t="s">
        <v>368</v>
      </c>
      <c r="M60" s="104"/>
      <c r="N60" s="105"/>
      <c r="O60" s="105"/>
      <c r="P60" s="106"/>
      <c r="Q60" s="31"/>
      <c r="R60" s="30"/>
    </row>
    <row r="61" spans="2:18" s="2" customFormat="1" x14ac:dyDescent="0.25">
      <c r="B61" s="28"/>
      <c r="C61" s="293" t="s">
        <v>41</v>
      </c>
      <c r="D61" s="219">
        <f>SUM(D62:D70)</f>
        <v>13582</v>
      </c>
      <c r="E61" s="219">
        <f>SUM(E62:E70)</f>
        <v>38776</v>
      </c>
      <c r="F61" s="219">
        <f>SUM(F62:F70)</f>
        <v>140122</v>
      </c>
      <c r="G61" s="219">
        <f>SUM(G62:G70)</f>
        <v>188010</v>
      </c>
      <c r="H61" s="219">
        <f>SUM(H62:H70)</f>
        <v>202995</v>
      </c>
      <c r="I61" s="218">
        <f t="shared" ca="1" si="1"/>
        <v>275115</v>
      </c>
      <c r="J61" s="56"/>
      <c r="K61" s="31"/>
      <c r="L61" s="107" t="s">
        <v>365</v>
      </c>
      <c r="M61" s="108"/>
      <c r="N61" s="95"/>
      <c r="O61" s="95"/>
      <c r="P61" s="109"/>
      <c r="Q61" s="31"/>
      <c r="R61" s="30"/>
    </row>
    <row r="62" spans="2:18" s="2" customFormat="1" x14ac:dyDescent="0.25">
      <c r="B62" s="28"/>
      <c r="C62" s="300" t="s">
        <v>42</v>
      </c>
      <c r="D62" s="57">
        <v>6000</v>
      </c>
      <c r="E62" s="57">
        <v>6000</v>
      </c>
      <c r="F62" s="57">
        <v>76000</v>
      </c>
      <c r="G62" s="57">
        <v>104000</v>
      </c>
      <c r="H62" s="57">
        <v>104000</v>
      </c>
      <c r="I62" s="218">
        <f t="shared" ca="1" si="1"/>
        <v>147400</v>
      </c>
      <c r="J62" s="56"/>
      <c r="K62" s="31"/>
      <c r="L62" s="107" t="s">
        <v>366</v>
      </c>
      <c r="M62" s="108"/>
      <c r="N62" s="95"/>
      <c r="O62" s="95"/>
      <c r="P62" s="109"/>
      <c r="Q62" s="31"/>
      <c r="R62" s="30"/>
    </row>
    <row r="63" spans="2:18" s="2" customFormat="1" x14ac:dyDescent="0.25">
      <c r="B63" s="28"/>
      <c r="C63" s="300" t="s">
        <v>43</v>
      </c>
      <c r="D63" s="57"/>
      <c r="E63" s="57"/>
      <c r="F63" s="57"/>
      <c r="G63" s="57"/>
      <c r="H63" s="57"/>
      <c r="I63" s="218" t="str">
        <f t="shared" si="1"/>
        <v>SIN DATOS</v>
      </c>
      <c r="J63" s="56"/>
      <c r="K63" s="31"/>
      <c r="L63" s="107" t="s">
        <v>367</v>
      </c>
      <c r="M63" s="108"/>
      <c r="N63" s="95"/>
      <c r="O63" s="95"/>
      <c r="P63" s="109"/>
      <c r="Q63" s="31"/>
      <c r="R63" s="30"/>
    </row>
    <row r="64" spans="2:18" s="2" customFormat="1" x14ac:dyDescent="0.25">
      <c r="B64" s="28"/>
      <c r="C64" s="300" t="s">
        <v>44</v>
      </c>
      <c r="D64" s="57">
        <v>7582</v>
      </c>
      <c r="E64" s="57">
        <v>32776</v>
      </c>
      <c r="F64" s="57">
        <v>64122</v>
      </c>
      <c r="G64" s="57">
        <v>84010</v>
      </c>
      <c r="H64" s="57">
        <v>98995</v>
      </c>
      <c r="I64" s="218">
        <f t="shared" ca="1" si="1"/>
        <v>127715</v>
      </c>
      <c r="J64" s="56"/>
      <c r="K64" s="31"/>
      <c r="L64" s="107" t="s">
        <v>534</v>
      </c>
      <c r="M64" s="108"/>
      <c r="N64" s="95"/>
      <c r="O64" s="95"/>
      <c r="P64" s="109"/>
      <c r="Q64" s="31"/>
      <c r="R64" s="30"/>
    </row>
    <row r="65" spans="2:18" s="2" customFormat="1" ht="16.5" thickBot="1" x14ac:dyDescent="0.3">
      <c r="B65" s="28"/>
      <c r="C65" s="300" t="s">
        <v>370</v>
      </c>
      <c r="D65" s="57"/>
      <c r="E65" s="57"/>
      <c r="F65" s="57"/>
      <c r="G65" s="57"/>
      <c r="H65" s="57"/>
      <c r="I65" s="218" t="str">
        <f t="shared" si="1"/>
        <v>SIN DATOS</v>
      </c>
      <c r="J65" s="56"/>
      <c r="K65" s="31"/>
      <c r="L65" s="110" t="s">
        <v>536</v>
      </c>
      <c r="M65" s="111"/>
      <c r="N65" s="112"/>
      <c r="O65" s="112"/>
      <c r="P65" s="113"/>
      <c r="Q65" s="31"/>
      <c r="R65" s="30"/>
    </row>
    <row r="66" spans="2:18" s="2" customFormat="1" x14ac:dyDescent="0.25">
      <c r="B66" s="28"/>
      <c r="C66" s="300" t="s">
        <v>45</v>
      </c>
      <c r="D66" s="57"/>
      <c r="E66" s="57"/>
      <c r="F66" s="57"/>
      <c r="G66" s="57"/>
      <c r="H66" s="57"/>
      <c r="I66" s="218" t="str">
        <f t="shared" si="1"/>
        <v>SIN DATOS</v>
      </c>
      <c r="J66" s="56"/>
      <c r="K66" s="31"/>
      <c r="L66" s="31"/>
      <c r="M66" s="31"/>
      <c r="N66" s="31"/>
      <c r="O66" s="31"/>
      <c r="P66" s="31"/>
      <c r="Q66" s="31"/>
      <c r="R66" s="30"/>
    </row>
    <row r="67" spans="2:18" s="2" customFormat="1" x14ac:dyDescent="0.25">
      <c r="B67" s="28"/>
      <c r="C67" s="300" t="s">
        <v>46</v>
      </c>
      <c r="D67" s="57"/>
      <c r="E67" s="57"/>
      <c r="F67" s="57"/>
      <c r="G67" s="57"/>
      <c r="H67" s="57"/>
      <c r="I67" s="218" t="str">
        <f t="shared" si="1"/>
        <v>SIN DATOS</v>
      </c>
      <c r="J67" s="56"/>
      <c r="K67" s="102"/>
      <c r="L67" s="31"/>
      <c r="M67" s="31"/>
      <c r="N67" s="31"/>
      <c r="O67" s="31"/>
      <c r="P67" s="31"/>
      <c r="Q67" s="31"/>
      <c r="R67" s="30"/>
    </row>
    <row r="68" spans="2:18" s="2" customFormat="1" x14ac:dyDescent="0.25">
      <c r="B68" s="28"/>
      <c r="C68" s="300" t="s">
        <v>47</v>
      </c>
      <c r="D68" s="57"/>
      <c r="E68" s="57"/>
      <c r="F68" s="57"/>
      <c r="G68" s="57"/>
      <c r="H68" s="57"/>
      <c r="I68" s="218" t="str">
        <f t="shared" si="1"/>
        <v>SIN DATOS</v>
      </c>
      <c r="J68" s="56"/>
      <c r="K68" s="102"/>
      <c r="L68" s="31"/>
      <c r="M68" s="31"/>
      <c r="N68" s="72"/>
      <c r="O68" s="31"/>
      <c r="P68" s="31"/>
      <c r="Q68" s="31"/>
      <c r="R68" s="30"/>
    </row>
    <row r="69" spans="2:18" s="2" customFormat="1" x14ac:dyDescent="0.25">
      <c r="B69" s="28"/>
      <c r="C69" s="300" t="s">
        <v>48</v>
      </c>
      <c r="D69" s="57"/>
      <c r="E69" s="57"/>
      <c r="F69" s="57"/>
      <c r="G69" s="57"/>
      <c r="H69" s="57"/>
      <c r="I69" s="218" t="str">
        <f t="shared" si="1"/>
        <v>SIN DATOS</v>
      </c>
      <c r="J69" s="56"/>
      <c r="K69" s="102"/>
      <c r="L69" s="31"/>
      <c r="M69" s="31"/>
      <c r="N69" s="31"/>
      <c r="O69" s="31"/>
      <c r="P69" s="31"/>
      <c r="Q69" s="31"/>
      <c r="R69" s="30"/>
    </row>
    <row r="70" spans="2:18" s="2" customFormat="1" x14ac:dyDescent="0.25">
      <c r="B70" s="28"/>
      <c r="C70" s="300" t="s">
        <v>49</v>
      </c>
      <c r="D70" s="57"/>
      <c r="E70" s="57"/>
      <c r="F70" s="57"/>
      <c r="G70" s="57"/>
      <c r="H70" s="57"/>
      <c r="I70" s="218" t="str">
        <f t="shared" si="1"/>
        <v>SIN DATOS</v>
      </c>
      <c r="J70" s="56"/>
      <c r="K70" s="31"/>
      <c r="L70" s="31"/>
      <c r="M70" s="31"/>
      <c r="N70" s="31"/>
      <c r="O70" s="31"/>
      <c r="P70" s="31"/>
      <c r="Q70" s="31"/>
      <c r="R70" s="30"/>
    </row>
    <row r="71" spans="2:18" s="2" customFormat="1" x14ac:dyDescent="0.25">
      <c r="B71" s="28"/>
      <c r="C71" s="293" t="s">
        <v>50</v>
      </c>
      <c r="D71" s="62"/>
      <c r="E71" s="62"/>
      <c r="F71" s="62"/>
      <c r="G71" s="62"/>
      <c r="H71" s="62"/>
      <c r="I71" s="218" t="str">
        <f t="shared" si="1"/>
        <v>SIN DATOS</v>
      </c>
      <c r="J71" s="56"/>
      <c r="K71" s="31"/>
      <c r="L71" s="31"/>
      <c r="M71" s="31"/>
      <c r="N71" s="31"/>
      <c r="O71" s="31"/>
      <c r="P71" s="31"/>
      <c r="Q71" s="31"/>
      <c r="R71" s="30"/>
    </row>
    <row r="72" spans="2:18" s="2" customFormat="1" x14ac:dyDescent="0.25">
      <c r="B72" s="28"/>
      <c r="C72" s="293" t="s">
        <v>82</v>
      </c>
      <c r="D72" s="62"/>
      <c r="E72" s="62"/>
      <c r="F72" s="62"/>
      <c r="G72" s="62"/>
      <c r="H72" s="62"/>
      <c r="I72" s="218" t="str">
        <f t="shared" si="1"/>
        <v>SIN DATOS</v>
      </c>
      <c r="J72" s="56"/>
      <c r="K72" s="31"/>
      <c r="L72" s="31"/>
      <c r="M72" s="31"/>
      <c r="N72" s="31"/>
      <c r="O72" s="31"/>
      <c r="P72" s="31"/>
      <c r="Q72" s="31"/>
      <c r="R72" s="30"/>
    </row>
    <row r="73" spans="2:18" s="2" customFormat="1" x14ac:dyDescent="0.25">
      <c r="B73" s="28"/>
      <c r="C73" s="293" t="s">
        <v>86</v>
      </c>
      <c r="D73" s="219">
        <f>SUM(D74:D78)</f>
        <v>0</v>
      </c>
      <c r="E73" s="219">
        <f>SUM(E74:E78)</f>
        <v>22740</v>
      </c>
      <c r="F73" s="219">
        <f>SUM(F74:F78)</f>
        <v>18933</v>
      </c>
      <c r="G73" s="219">
        <f>SUM(G74:G78)</f>
        <v>30017</v>
      </c>
      <c r="H73" s="219">
        <f>SUM(H74:H78)</f>
        <v>14917</v>
      </c>
      <c r="I73" s="218">
        <f t="shared" ca="1" si="1"/>
        <v>28454.700000000186</v>
      </c>
      <c r="J73" s="56"/>
      <c r="K73" s="31"/>
      <c r="L73" s="31"/>
      <c r="M73" s="31"/>
      <c r="N73" s="31"/>
      <c r="O73" s="31"/>
      <c r="P73" s="31"/>
      <c r="Q73" s="31"/>
      <c r="R73" s="30"/>
    </row>
    <row r="74" spans="2:18" s="2" customFormat="1" x14ac:dyDescent="0.25">
      <c r="B74" s="28"/>
      <c r="C74" s="300" t="s">
        <v>51</v>
      </c>
      <c r="D74" s="57"/>
      <c r="E74" s="57"/>
      <c r="F74" s="57"/>
      <c r="G74" s="57"/>
      <c r="H74" s="57"/>
      <c r="I74" s="218" t="str">
        <f t="shared" si="1"/>
        <v>SIN DATOS</v>
      </c>
      <c r="J74" s="56"/>
      <c r="K74" s="31"/>
      <c r="L74" s="31"/>
      <c r="M74" s="31"/>
      <c r="N74" s="31"/>
      <c r="O74" s="31"/>
      <c r="P74" s="31"/>
      <c r="Q74" s="31"/>
      <c r="R74" s="30"/>
    </row>
    <row r="75" spans="2:18" s="2" customFormat="1" x14ac:dyDescent="0.25">
      <c r="B75" s="28"/>
      <c r="C75" s="300" t="s">
        <v>52</v>
      </c>
      <c r="D75" s="57"/>
      <c r="E75" s="57">
        <v>22740</v>
      </c>
      <c r="F75" s="57">
        <v>18933</v>
      </c>
      <c r="G75" s="57">
        <v>25423</v>
      </c>
      <c r="H75" s="57">
        <v>10965</v>
      </c>
      <c r="I75" s="218" t="str">
        <f t="shared" si="1"/>
        <v>SIN DATOS</v>
      </c>
      <c r="J75" s="56"/>
      <c r="K75" s="31"/>
      <c r="L75" s="31"/>
      <c r="M75" s="31"/>
      <c r="N75" s="31"/>
      <c r="O75" s="31"/>
      <c r="P75" s="31"/>
      <c r="Q75" s="31"/>
      <c r="R75" s="30"/>
    </row>
    <row r="76" spans="2:18" s="2" customFormat="1" x14ac:dyDescent="0.25">
      <c r="B76" s="28"/>
      <c r="C76" s="300" t="s">
        <v>53</v>
      </c>
      <c r="D76" s="57"/>
      <c r="E76" s="57"/>
      <c r="F76" s="57"/>
      <c r="G76" s="57"/>
      <c r="H76" s="57"/>
      <c r="I76" s="218" t="str">
        <f t="shared" si="1"/>
        <v>SIN DATOS</v>
      </c>
      <c r="J76" s="56"/>
      <c r="K76" s="31"/>
      <c r="L76" s="31"/>
      <c r="M76" s="31"/>
      <c r="N76" s="31"/>
      <c r="O76" s="31"/>
      <c r="P76" s="31"/>
      <c r="Q76" s="31"/>
      <c r="R76" s="30"/>
    </row>
    <row r="77" spans="2:18" s="2" customFormat="1" x14ac:dyDescent="0.25">
      <c r="B77" s="28"/>
      <c r="C77" s="300" t="s">
        <v>54</v>
      </c>
      <c r="D77" s="57"/>
      <c r="E77" s="57"/>
      <c r="F77" s="57"/>
      <c r="G77" s="57"/>
      <c r="H77" s="57"/>
      <c r="I77" s="218" t="str">
        <f t="shared" si="1"/>
        <v>SIN DATOS</v>
      </c>
      <c r="J77" s="56"/>
      <c r="K77" s="31"/>
      <c r="L77" s="31"/>
      <c r="M77" s="31"/>
      <c r="N77" s="31"/>
      <c r="O77" s="31"/>
      <c r="P77" s="31"/>
      <c r="Q77" s="31"/>
      <c r="R77" s="30"/>
    </row>
    <row r="78" spans="2:18" s="2" customFormat="1" x14ac:dyDescent="0.25">
      <c r="B78" s="28"/>
      <c r="C78" s="300" t="s">
        <v>55</v>
      </c>
      <c r="D78" s="57"/>
      <c r="E78" s="57"/>
      <c r="F78" s="57"/>
      <c r="G78" s="57">
        <v>4594</v>
      </c>
      <c r="H78" s="57">
        <v>3952</v>
      </c>
      <c r="I78" s="218" t="str">
        <f t="shared" si="1"/>
        <v>SIN DATOS</v>
      </c>
      <c r="J78" s="56"/>
      <c r="K78" s="31"/>
      <c r="L78" s="31"/>
      <c r="M78" s="31"/>
      <c r="N78" s="31"/>
      <c r="O78" s="31"/>
      <c r="P78" s="31"/>
      <c r="Q78" s="31"/>
      <c r="R78" s="30"/>
    </row>
    <row r="79" spans="2:18" s="2" customFormat="1" x14ac:dyDescent="0.25">
      <c r="B79" s="28"/>
      <c r="C79" s="293" t="s">
        <v>87</v>
      </c>
      <c r="D79" s="219">
        <f>SUM(D80:D85)</f>
        <v>190108</v>
      </c>
      <c r="E79" s="219">
        <f>SUM(E80:E85)</f>
        <v>222553</v>
      </c>
      <c r="F79" s="219">
        <f>SUM(F80:F85)</f>
        <v>189489</v>
      </c>
      <c r="G79" s="219">
        <f>SUM(G80:G85)</f>
        <v>246194</v>
      </c>
      <c r="H79" s="219">
        <f>SUM(H80:H85)</f>
        <v>262528</v>
      </c>
      <c r="I79" s="218">
        <f t="shared" ca="1" si="1"/>
        <v>272718.70000000298</v>
      </c>
      <c r="J79" s="56"/>
      <c r="K79" s="31"/>
      <c r="L79" s="31"/>
      <c r="M79" s="31"/>
      <c r="N79" s="31"/>
      <c r="O79" s="31"/>
      <c r="P79" s="31"/>
      <c r="Q79" s="31"/>
      <c r="R79" s="30"/>
    </row>
    <row r="80" spans="2:18" s="2" customFormat="1" x14ac:dyDescent="0.25">
      <c r="B80" s="28"/>
      <c r="C80" s="300" t="s">
        <v>56</v>
      </c>
      <c r="D80" s="57"/>
      <c r="E80" s="57"/>
      <c r="F80" s="57"/>
      <c r="G80" s="57"/>
      <c r="H80" s="57"/>
      <c r="I80" s="218" t="str">
        <f t="shared" si="1"/>
        <v>SIN DATOS</v>
      </c>
      <c r="J80" s="56"/>
      <c r="K80" s="31"/>
      <c r="L80" s="31"/>
      <c r="M80" s="31"/>
      <c r="N80" s="31"/>
      <c r="O80" s="31"/>
      <c r="P80" s="31"/>
      <c r="Q80" s="31"/>
      <c r="R80" s="30"/>
    </row>
    <row r="81" spans="2:18" s="2" customFormat="1" x14ac:dyDescent="0.25">
      <c r="B81" s="28"/>
      <c r="C81" s="300" t="s">
        <v>57</v>
      </c>
      <c r="D81" s="57"/>
      <c r="E81" s="57"/>
      <c r="F81" s="57"/>
      <c r="G81" s="57"/>
      <c r="H81" s="57"/>
      <c r="I81" s="218" t="str">
        <f t="shared" si="1"/>
        <v>SIN DATOS</v>
      </c>
      <c r="J81" s="56"/>
      <c r="K81" s="31"/>
      <c r="L81" s="31"/>
      <c r="M81" s="31"/>
      <c r="N81" s="31"/>
      <c r="O81" s="31"/>
      <c r="P81" s="31"/>
      <c r="Q81" s="31"/>
      <c r="R81" s="30"/>
    </row>
    <row r="82" spans="2:18" s="2" customFormat="1" x14ac:dyDescent="0.25">
      <c r="B82" s="28"/>
      <c r="C82" s="300" t="s">
        <v>58</v>
      </c>
      <c r="D82" s="57">
        <v>180108</v>
      </c>
      <c r="E82" s="57">
        <v>210553</v>
      </c>
      <c r="F82" s="57">
        <v>169489</v>
      </c>
      <c r="G82" s="57">
        <v>221280</v>
      </c>
      <c r="H82" s="57">
        <v>157793</v>
      </c>
      <c r="I82" s="218">
        <f t="shared" ca="1" si="1"/>
        <v>177673.70000000019</v>
      </c>
      <c r="J82" s="56"/>
      <c r="K82" s="31"/>
      <c r="L82" s="31"/>
      <c r="M82" s="31"/>
      <c r="N82" s="31"/>
      <c r="O82" s="31"/>
      <c r="P82" s="31"/>
      <c r="Q82" s="31"/>
      <c r="R82" s="30"/>
    </row>
    <row r="83" spans="2:18" s="2" customFormat="1" x14ac:dyDescent="0.25">
      <c r="B83" s="28"/>
      <c r="C83" s="300" t="s">
        <v>59</v>
      </c>
      <c r="D83" s="57"/>
      <c r="E83" s="57"/>
      <c r="F83" s="57"/>
      <c r="G83" s="57"/>
      <c r="H83" s="57"/>
      <c r="I83" s="218" t="str">
        <f t="shared" si="1"/>
        <v>SIN DATOS</v>
      </c>
      <c r="J83" s="56"/>
      <c r="K83" s="31"/>
      <c r="L83" s="31"/>
      <c r="M83" s="31"/>
      <c r="N83" s="31"/>
      <c r="O83" s="31"/>
      <c r="P83" s="31"/>
      <c r="Q83" s="31"/>
      <c r="R83" s="30"/>
    </row>
    <row r="84" spans="2:18" s="2" customFormat="1" x14ac:dyDescent="0.25">
      <c r="B84" s="28"/>
      <c r="C84" s="300" t="s">
        <v>60</v>
      </c>
      <c r="D84" s="57">
        <v>10000</v>
      </c>
      <c r="E84" s="57">
        <v>12000</v>
      </c>
      <c r="F84" s="57">
        <v>20000</v>
      </c>
      <c r="G84" s="57">
        <v>24914</v>
      </c>
      <c r="H84" s="57">
        <v>104735</v>
      </c>
      <c r="I84" s="218">
        <f t="shared" ca="1" si="1"/>
        <v>95044.999999992549</v>
      </c>
      <c r="J84" s="56"/>
      <c r="K84" s="31"/>
      <c r="L84" s="31"/>
      <c r="M84" s="31"/>
      <c r="N84" s="31"/>
      <c r="O84" s="31"/>
      <c r="P84" s="31"/>
      <c r="Q84" s="31"/>
      <c r="R84" s="30"/>
    </row>
    <row r="85" spans="2:18" s="2" customFormat="1" ht="16.5" thickBot="1" x14ac:dyDescent="0.3">
      <c r="B85" s="28"/>
      <c r="C85" s="297" t="s">
        <v>32</v>
      </c>
      <c r="D85" s="58"/>
      <c r="E85" s="58"/>
      <c r="F85" s="58"/>
      <c r="G85" s="58"/>
      <c r="H85" s="58"/>
      <c r="I85" s="303" t="str">
        <f t="shared" si="1"/>
        <v>SIN DATOS</v>
      </c>
      <c r="J85" s="52"/>
      <c r="K85" s="31"/>
      <c r="L85" s="31"/>
      <c r="M85" s="31"/>
      <c r="N85" s="72"/>
      <c r="O85" s="31"/>
      <c r="P85" s="31"/>
      <c r="Q85" s="31"/>
      <c r="R85" s="30"/>
    </row>
    <row r="86" spans="2:18" s="2" customFormat="1" thickBot="1" x14ac:dyDescent="0.3">
      <c r="B86" s="28"/>
      <c r="C86" s="31"/>
      <c r="D86" s="31"/>
      <c r="E86" s="31"/>
      <c r="F86" s="31"/>
      <c r="G86" s="31"/>
      <c r="H86" s="31"/>
      <c r="I86" s="31"/>
      <c r="J86" s="31"/>
      <c r="K86" s="31"/>
      <c r="L86" s="31"/>
      <c r="M86" s="31"/>
      <c r="N86" s="31"/>
      <c r="O86" s="31"/>
      <c r="P86" s="31"/>
      <c r="Q86" s="31"/>
      <c r="R86" s="30"/>
    </row>
    <row r="87" spans="2:18" s="2" customFormat="1" ht="16.5" thickBot="1" x14ac:dyDescent="0.3">
      <c r="B87" s="28"/>
      <c r="C87" s="302" t="s">
        <v>351</v>
      </c>
      <c r="D87" s="221">
        <f>D60+D73+D79</f>
        <v>203690</v>
      </c>
      <c r="E87" s="221">
        <f>E60+E73+E79</f>
        <v>284069</v>
      </c>
      <c r="F87" s="221">
        <f>F60+F73+F79</f>
        <v>348544</v>
      </c>
      <c r="G87" s="221">
        <f>G60+G73+G79</f>
        <v>464221</v>
      </c>
      <c r="H87" s="221">
        <f>H60+H73+H79</f>
        <v>480440</v>
      </c>
      <c r="I87" s="304">
        <f ca="1">IF(AND(ISNUMBER(D87),ISNUMBER(E87),ISNUMBER(F87),ISNUMBER(G87),ISNUMBER(H87)),TREND(D87:H87,D$42:H$42,I$42),"SIN DATOS")</f>
        <v>576288.40000000596</v>
      </c>
      <c r="J87" s="64"/>
      <c r="K87" s="31"/>
      <c r="L87" s="31"/>
      <c r="M87" s="31"/>
      <c r="N87" s="31"/>
      <c r="O87" s="31"/>
      <c r="P87" s="31"/>
      <c r="Q87" s="31"/>
      <c r="R87" s="30"/>
    </row>
    <row r="88" spans="2:18" s="2" customFormat="1" ht="15" x14ac:dyDescent="0.25">
      <c r="B88" s="28"/>
      <c r="C88" s="31"/>
      <c r="D88" s="31"/>
      <c r="E88" s="31"/>
      <c r="F88" s="31"/>
      <c r="G88" s="31"/>
      <c r="H88" s="31"/>
      <c r="I88" s="31"/>
      <c r="J88" s="31"/>
      <c r="K88" s="31"/>
      <c r="L88" s="31"/>
      <c r="M88" s="31"/>
      <c r="N88" s="31"/>
      <c r="O88" s="31"/>
      <c r="P88" s="31"/>
      <c r="Q88" s="31"/>
      <c r="R88" s="30"/>
    </row>
    <row r="89" spans="2:18" s="2" customFormat="1" thickBot="1" x14ac:dyDescent="0.3">
      <c r="B89" s="67"/>
      <c r="C89" s="84"/>
      <c r="D89" s="84"/>
      <c r="E89" s="84"/>
      <c r="F89" s="84"/>
      <c r="G89" s="84"/>
      <c r="H89" s="84"/>
      <c r="I89" s="84"/>
      <c r="J89" s="84"/>
      <c r="K89" s="84"/>
      <c r="L89" s="85"/>
      <c r="M89" s="85"/>
      <c r="N89" s="85"/>
      <c r="O89" s="85"/>
      <c r="P89" s="85"/>
      <c r="Q89" s="84"/>
      <c r="R89" s="81"/>
    </row>
    <row r="90" spans="2:18" thickBot="1" x14ac:dyDescent="0.3">
      <c r="B90" s="40"/>
      <c r="C90" s="40"/>
      <c r="D90" s="40"/>
    </row>
    <row r="91" spans="2:18" s="2" customFormat="1" thickBot="1" x14ac:dyDescent="0.3">
      <c r="B91" s="27"/>
      <c r="C91" s="33"/>
      <c r="D91" s="33"/>
      <c r="E91" s="33"/>
      <c r="F91" s="33"/>
      <c r="G91" s="33"/>
      <c r="H91" s="33"/>
      <c r="I91" s="33"/>
      <c r="J91" s="33"/>
      <c r="K91" s="33"/>
      <c r="L91" s="86"/>
      <c r="M91" s="86"/>
      <c r="N91" s="86"/>
      <c r="O91" s="86"/>
      <c r="P91" s="86"/>
      <c r="Q91" s="33"/>
      <c r="R91" s="29"/>
    </row>
    <row r="92" spans="2:18" s="2" customFormat="1" ht="19.5" thickBot="1" x14ac:dyDescent="0.35">
      <c r="B92" s="28"/>
      <c r="C92" s="87" t="s">
        <v>3</v>
      </c>
      <c r="D92" s="31"/>
      <c r="E92" s="31"/>
      <c r="F92" s="31"/>
      <c r="G92" s="31"/>
      <c r="H92" s="31"/>
      <c r="I92" s="31"/>
      <c r="J92" s="31"/>
      <c r="K92" s="31"/>
      <c r="L92" s="82"/>
      <c r="M92" s="82"/>
      <c r="N92" s="82"/>
      <c r="O92" s="82"/>
      <c r="P92" s="82"/>
      <c r="Q92" s="31"/>
      <c r="R92" s="30"/>
    </row>
    <row r="93" spans="2:18" s="2" customFormat="1" thickBot="1" x14ac:dyDescent="0.3">
      <c r="B93" s="28"/>
      <c r="C93" s="31"/>
      <c r="D93" s="31"/>
      <c r="E93" s="31"/>
      <c r="F93" s="31"/>
      <c r="G93" s="31"/>
      <c r="H93" s="31"/>
      <c r="I93" s="31"/>
      <c r="J93" s="31"/>
      <c r="K93" s="31"/>
      <c r="L93" s="82"/>
      <c r="M93" s="82"/>
      <c r="N93" s="82"/>
      <c r="O93" s="82"/>
      <c r="P93" s="82"/>
      <c r="Q93" s="31"/>
      <c r="R93" s="30"/>
    </row>
    <row r="94" spans="2:18" s="2" customFormat="1" thickBot="1" x14ac:dyDescent="0.3">
      <c r="B94" s="28"/>
      <c r="C94" s="32"/>
      <c r="D94" s="59">
        <f ca="1">YEAR(TODAY())-5</f>
        <v>2020</v>
      </c>
      <c r="E94" s="60">
        <f ca="1">D94+1</f>
        <v>2021</v>
      </c>
      <c r="F94" s="60">
        <f ca="1">E94+1</f>
        <v>2022</v>
      </c>
      <c r="G94" s="60">
        <f ca="1">F94+1</f>
        <v>2023</v>
      </c>
      <c r="H94" s="60">
        <f ca="1">G94+1</f>
        <v>2024</v>
      </c>
      <c r="I94" s="60">
        <f ca="1">H94+1</f>
        <v>2025</v>
      </c>
      <c r="J94" s="61" t="s">
        <v>91</v>
      </c>
      <c r="K94" s="31"/>
      <c r="L94" s="31"/>
      <c r="M94" s="31"/>
      <c r="N94" s="31"/>
      <c r="O94" s="31"/>
      <c r="P94" s="31"/>
      <c r="Q94" s="31"/>
      <c r="R94" s="30"/>
    </row>
    <row r="95" spans="2:18" s="2" customFormat="1" ht="16.5" thickBot="1" x14ac:dyDescent="0.3">
      <c r="B95" s="28"/>
      <c r="C95" s="299" t="s">
        <v>61</v>
      </c>
      <c r="D95" s="317">
        <v>544687</v>
      </c>
      <c r="E95" s="317">
        <v>641626</v>
      </c>
      <c r="F95" s="317">
        <v>709053</v>
      </c>
      <c r="G95" s="317">
        <v>800083</v>
      </c>
      <c r="H95" s="317">
        <v>744874</v>
      </c>
      <c r="I95" s="318">
        <f t="shared" ref="I95:I117" ca="1" si="2">IF(AND(ISNUMBER(D95),ISNUMBER(E95),ISNUMBER(F95),ISNUMBER(G95),ISNUMBER(H95)),TREND(D95:H95,D$42:H$42,I$42),"SIN DATOS")</f>
        <v>855713.89999999106</v>
      </c>
      <c r="J95" s="184"/>
      <c r="K95" s="31"/>
      <c r="L95" s="115" t="s">
        <v>371</v>
      </c>
      <c r="M95" s="114"/>
      <c r="N95" s="31"/>
      <c r="O95" s="31"/>
      <c r="P95" s="31"/>
      <c r="Q95" s="31"/>
      <c r="R95" s="30"/>
    </row>
    <row r="96" spans="2:18" s="2" customFormat="1" x14ac:dyDescent="0.25">
      <c r="B96" s="28"/>
      <c r="C96" s="300" t="s">
        <v>62</v>
      </c>
      <c r="D96" s="57"/>
      <c r="E96" s="57"/>
      <c r="F96" s="57"/>
      <c r="G96" s="57"/>
      <c r="H96" s="57"/>
      <c r="I96" s="218" t="str">
        <f t="shared" si="2"/>
        <v>SIN DATOS</v>
      </c>
      <c r="J96" s="56"/>
      <c r="K96" s="31"/>
      <c r="L96" s="103" t="s">
        <v>372</v>
      </c>
      <c r="M96" s="104"/>
      <c r="N96" s="105"/>
      <c r="O96" s="105"/>
      <c r="P96" s="106"/>
      <c r="Q96" s="31"/>
      <c r="R96" s="30"/>
    </row>
    <row r="97" spans="2:18" s="2" customFormat="1" x14ac:dyDescent="0.25">
      <c r="B97" s="28"/>
      <c r="C97" s="300" t="s">
        <v>63</v>
      </c>
      <c r="D97" s="57"/>
      <c r="E97" s="57"/>
      <c r="F97" s="57"/>
      <c r="G97" s="57"/>
      <c r="H97" s="57"/>
      <c r="I97" s="218" t="str">
        <f t="shared" si="2"/>
        <v>SIN DATOS</v>
      </c>
      <c r="J97" s="56"/>
      <c r="K97" s="31"/>
      <c r="L97" s="107" t="s">
        <v>374</v>
      </c>
      <c r="M97" s="108"/>
      <c r="N97" s="95"/>
      <c r="O97" s="95"/>
      <c r="P97" s="109"/>
      <c r="Q97" s="31"/>
      <c r="R97" s="30"/>
    </row>
    <row r="98" spans="2:18" s="2" customFormat="1" x14ac:dyDescent="0.25">
      <c r="B98" s="28"/>
      <c r="C98" s="300" t="s">
        <v>64</v>
      </c>
      <c r="D98" s="57">
        <v>304832</v>
      </c>
      <c r="E98" s="57">
        <v>274561</v>
      </c>
      <c r="F98" s="57">
        <v>300712</v>
      </c>
      <c r="G98" s="57">
        <v>479437</v>
      </c>
      <c r="H98" s="57">
        <v>483542</v>
      </c>
      <c r="I98" s="218">
        <f t="shared" ca="1" si="2"/>
        <v>537305.59999999404</v>
      </c>
      <c r="J98" s="56"/>
      <c r="K98" s="31"/>
      <c r="L98" s="107" t="s">
        <v>373</v>
      </c>
      <c r="M98" s="108"/>
      <c r="N98" s="95"/>
      <c r="O98" s="95"/>
      <c r="P98" s="109"/>
      <c r="Q98" s="31"/>
      <c r="R98" s="30"/>
    </row>
    <row r="99" spans="2:18" s="2" customFormat="1" x14ac:dyDescent="0.25">
      <c r="B99" s="28"/>
      <c r="C99" s="300" t="s">
        <v>65</v>
      </c>
      <c r="D99" s="57">
        <v>736</v>
      </c>
      <c r="E99" s="57">
        <v>755</v>
      </c>
      <c r="F99" s="57">
        <v>2190</v>
      </c>
      <c r="G99" s="57">
        <v>2000</v>
      </c>
      <c r="H99" s="57">
        <v>2000</v>
      </c>
      <c r="I99" s="218">
        <f t="shared" ca="1" si="2"/>
        <v>2668.0999999999767</v>
      </c>
      <c r="J99" s="56"/>
      <c r="K99" s="31"/>
      <c r="L99" s="107" t="s">
        <v>367</v>
      </c>
      <c r="M99" s="108"/>
      <c r="N99" s="95"/>
      <c r="O99" s="95"/>
      <c r="P99" s="109"/>
      <c r="Q99" s="31"/>
      <c r="R99" s="30"/>
    </row>
    <row r="100" spans="2:18" s="2" customFormat="1" x14ac:dyDescent="0.25">
      <c r="B100" s="28"/>
      <c r="C100" s="300" t="s">
        <v>66</v>
      </c>
      <c r="D100" s="57">
        <v>126579</v>
      </c>
      <c r="E100" s="57">
        <v>146678</v>
      </c>
      <c r="F100" s="57">
        <v>134604</v>
      </c>
      <c r="G100" s="57">
        <v>135849</v>
      </c>
      <c r="H100" s="57">
        <v>137655</v>
      </c>
      <c r="I100" s="218">
        <f t="shared" ca="1" si="2"/>
        <v>139669.89999999991</v>
      </c>
      <c r="J100" s="56"/>
      <c r="K100" s="31"/>
      <c r="L100" s="107" t="s">
        <v>534</v>
      </c>
      <c r="M100" s="108"/>
      <c r="N100" s="95"/>
      <c r="O100" s="95"/>
      <c r="P100" s="109"/>
      <c r="Q100" s="31"/>
      <c r="R100" s="30"/>
    </row>
    <row r="101" spans="2:18" s="2" customFormat="1" ht="16.5" thickBot="1" x14ac:dyDescent="0.3">
      <c r="B101" s="28"/>
      <c r="C101" s="300" t="s">
        <v>67</v>
      </c>
      <c r="D101" s="57">
        <v>83337</v>
      </c>
      <c r="E101" s="57">
        <v>163498</v>
      </c>
      <c r="F101" s="57">
        <v>239505</v>
      </c>
      <c r="G101" s="57">
        <v>119000</v>
      </c>
      <c r="H101" s="57">
        <v>61321</v>
      </c>
      <c r="I101" s="218">
        <f t="shared" ca="1" si="2"/>
        <v>106773.19999999925</v>
      </c>
      <c r="J101" s="56"/>
      <c r="K101" s="31"/>
      <c r="L101" s="110" t="s">
        <v>536</v>
      </c>
      <c r="M101" s="111"/>
      <c r="N101" s="112"/>
      <c r="O101" s="112"/>
      <c r="P101" s="113"/>
      <c r="Q101" s="31"/>
      <c r="R101" s="30"/>
    </row>
    <row r="102" spans="2:18" s="2" customFormat="1" x14ac:dyDescent="0.25">
      <c r="B102" s="28"/>
      <c r="C102" s="300" t="s">
        <v>68</v>
      </c>
      <c r="D102" s="57">
        <v>19511</v>
      </c>
      <c r="E102" s="57">
        <v>26577</v>
      </c>
      <c r="F102" s="57">
        <v>21582</v>
      </c>
      <c r="G102" s="57">
        <v>34105</v>
      </c>
      <c r="H102" s="57">
        <v>36681</v>
      </c>
      <c r="I102" s="218">
        <f t="shared" ca="1" si="2"/>
        <v>40251.599999999627</v>
      </c>
      <c r="J102" s="56"/>
      <c r="K102" s="31"/>
      <c r="L102" s="31"/>
      <c r="M102" s="31"/>
      <c r="N102" s="31"/>
      <c r="O102" s="31"/>
      <c r="P102" s="31"/>
      <c r="Q102" s="31"/>
      <c r="R102" s="30"/>
    </row>
    <row r="103" spans="2:18" s="2" customFormat="1" x14ac:dyDescent="0.25">
      <c r="B103" s="28"/>
      <c r="C103" s="300" t="s">
        <v>70</v>
      </c>
      <c r="D103" s="57"/>
      <c r="E103" s="57"/>
      <c r="F103" s="57"/>
      <c r="G103" s="57"/>
      <c r="H103" s="57"/>
      <c r="I103" s="218" t="str">
        <f t="shared" si="2"/>
        <v>SIN DATOS</v>
      </c>
      <c r="J103" s="56"/>
      <c r="K103" s="31"/>
      <c r="L103" s="31"/>
      <c r="M103" s="31"/>
      <c r="N103" s="31"/>
      <c r="O103" s="31"/>
      <c r="P103" s="31"/>
      <c r="Q103" s="31"/>
      <c r="R103" s="30"/>
    </row>
    <row r="104" spans="2:18" s="2" customFormat="1" x14ac:dyDescent="0.25">
      <c r="B104" s="28"/>
      <c r="C104" s="300" t="s">
        <v>71</v>
      </c>
      <c r="D104" s="57"/>
      <c r="E104" s="57"/>
      <c r="F104" s="57"/>
      <c r="G104" s="57"/>
      <c r="H104" s="57"/>
      <c r="I104" s="218" t="str">
        <f t="shared" si="2"/>
        <v>SIN DATOS</v>
      </c>
      <c r="J104" s="56"/>
      <c r="K104" s="31"/>
      <c r="L104" s="31"/>
      <c r="M104" s="31"/>
      <c r="N104" s="31"/>
      <c r="O104" s="31"/>
      <c r="P104" s="31"/>
      <c r="Q104" s="31"/>
      <c r="R104" s="30"/>
    </row>
    <row r="105" spans="2:18" s="2" customFormat="1" x14ac:dyDescent="0.25">
      <c r="B105" s="28"/>
      <c r="C105" s="300" t="s">
        <v>72</v>
      </c>
      <c r="D105" s="57"/>
      <c r="E105" s="57"/>
      <c r="F105" s="57"/>
      <c r="G105" s="57"/>
      <c r="H105" s="57"/>
      <c r="I105" s="218" t="str">
        <f t="shared" si="2"/>
        <v>SIN DATOS</v>
      </c>
      <c r="J105" s="56"/>
      <c r="K105" s="31"/>
      <c r="L105" s="31"/>
      <c r="M105" s="31"/>
      <c r="N105" s="31"/>
      <c r="O105" s="31"/>
      <c r="P105" s="31"/>
      <c r="Q105" s="31"/>
      <c r="R105" s="30"/>
    </row>
    <row r="106" spans="2:18" s="2" customFormat="1" x14ac:dyDescent="0.25">
      <c r="B106" s="28"/>
      <c r="C106" s="293" t="s">
        <v>73</v>
      </c>
      <c r="D106" s="219">
        <f>D95+D99-SUM(D96:D98)-SUM(D100:D105)</f>
        <v>11164</v>
      </c>
      <c r="E106" s="219">
        <f>E95+E99-SUM(E96:E98)-SUM(E100:E105)</f>
        <v>31067</v>
      </c>
      <c r="F106" s="219">
        <f>F95+F99-SUM(F96:F98)-SUM(F100:F105)</f>
        <v>14840</v>
      </c>
      <c r="G106" s="219">
        <f>G95+G99-SUM(G96:G98)-SUM(G100:G105)</f>
        <v>33692</v>
      </c>
      <c r="H106" s="219">
        <f>H95+H99-SUM(H96:H98)-SUM(H100:H105)</f>
        <v>27675</v>
      </c>
      <c r="I106" s="218">
        <f t="shared" ca="1" si="2"/>
        <v>34381.700000000186</v>
      </c>
      <c r="J106" s="56"/>
      <c r="K106" s="31"/>
      <c r="L106" s="31"/>
      <c r="M106" s="31"/>
      <c r="N106" s="31"/>
      <c r="O106" s="31"/>
      <c r="P106" s="31"/>
      <c r="Q106" s="31"/>
      <c r="R106" s="30"/>
    </row>
    <row r="107" spans="2:18" s="2" customFormat="1" x14ac:dyDescent="0.25">
      <c r="B107" s="28"/>
      <c r="C107" s="300" t="s">
        <v>74</v>
      </c>
      <c r="D107" s="57">
        <v>503</v>
      </c>
      <c r="E107" s="57">
        <v>654</v>
      </c>
      <c r="F107" s="57">
        <v>650</v>
      </c>
      <c r="G107" s="57">
        <v>543</v>
      </c>
      <c r="H107" s="57">
        <v>432</v>
      </c>
      <c r="I107" s="218">
        <f t="shared" ca="1" si="2"/>
        <v>480.5</v>
      </c>
      <c r="J107" s="56"/>
      <c r="K107" s="31"/>
      <c r="L107" s="31"/>
      <c r="M107" s="31"/>
      <c r="N107" s="31"/>
      <c r="O107" s="31"/>
      <c r="P107" s="31"/>
      <c r="Q107" s="31"/>
      <c r="R107" s="30"/>
    </row>
    <row r="108" spans="2:18" s="2" customFormat="1" x14ac:dyDescent="0.25">
      <c r="B108" s="28"/>
      <c r="C108" s="300" t="s">
        <v>69</v>
      </c>
      <c r="D108" s="57">
        <v>8226</v>
      </c>
      <c r="E108" s="57">
        <v>3704</v>
      </c>
      <c r="F108" s="57">
        <v>6609</v>
      </c>
      <c r="G108" s="57">
        <v>6621</v>
      </c>
      <c r="H108" s="57">
        <v>9160</v>
      </c>
      <c r="I108" s="218">
        <f t="shared" ca="1" si="2"/>
        <v>8299.5</v>
      </c>
      <c r="J108" s="56"/>
      <c r="K108" s="31"/>
      <c r="L108" s="31"/>
      <c r="M108" s="31"/>
      <c r="N108" s="31"/>
      <c r="O108" s="31"/>
      <c r="P108" s="31"/>
      <c r="Q108" s="31"/>
      <c r="R108" s="30"/>
    </row>
    <row r="109" spans="2:18" s="2" customFormat="1" x14ac:dyDescent="0.25">
      <c r="B109" s="28"/>
      <c r="C109" s="300" t="s">
        <v>75</v>
      </c>
      <c r="D109" s="57"/>
      <c r="E109" s="57"/>
      <c r="F109" s="57"/>
      <c r="G109" s="57"/>
      <c r="H109" s="57"/>
      <c r="I109" s="218" t="str">
        <f t="shared" si="2"/>
        <v>SIN DATOS</v>
      </c>
      <c r="J109" s="56"/>
      <c r="K109" s="31"/>
      <c r="L109" s="31"/>
      <c r="M109" s="31"/>
      <c r="N109" s="31"/>
      <c r="O109" s="31"/>
      <c r="P109" s="31"/>
      <c r="Q109" s="31"/>
      <c r="R109" s="30"/>
    </row>
    <row r="110" spans="2:18" s="2" customFormat="1" x14ac:dyDescent="0.25">
      <c r="B110" s="28"/>
      <c r="C110" s="300" t="s">
        <v>76</v>
      </c>
      <c r="D110" s="57"/>
      <c r="E110" s="57"/>
      <c r="F110" s="57"/>
      <c r="G110" s="57"/>
      <c r="H110" s="57"/>
      <c r="I110" s="218" t="str">
        <f t="shared" si="2"/>
        <v>SIN DATOS</v>
      </c>
      <c r="J110" s="56"/>
      <c r="K110" s="31"/>
      <c r="L110" s="31"/>
      <c r="M110" s="31"/>
      <c r="N110" s="31"/>
      <c r="O110" s="31"/>
      <c r="P110" s="31"/>
      <c r="Q110" s="31"/>
      <c r="R110" s="30"/>
    </row>
    <row r="111" spans="2:18" s="2" customFormat="1" x14ac:dyDescent="0.25">
      <c r="B111" s="28"/>
      <c r="C111" s="300" t="s">
        <v>88</v>
      </c>
      <c r="D111" s="57"/>
      <c r="E111" s="57"/>
      <c r="F111" s="57"/>
      <c r="G111" s="57"/>
      <c r="H111" s="57"/>
      <c r="I111" s="218" t="str">
        <f t="shared" si="2"/>
        <v>SIN DATOS</v>
      </c>
      <c r="J111" s="56"/>
      <c r="K111" s="31"/>
      <c r="L111" s="31"/>
      <c r="M111" s="31"/>
      <c r="N111" s="31"/>
      <c r="O111" s="31"/>
      <c r="P111" s="31"/>
      <c r="Q111" s="31"/>
      <c r="R111" s="30"/>
    </row>
    <row r="112" spans="2:18" s="2" customFormat="1" x14ac:dyDescent="0.25">
      <c r="B112" s="28"/>
      <c r="C112" s="293" t="s">
        <v>77</v>
      </c>
      <c r="D112" s="219">
        <f>D107-D108+D109+D110+D111</f>
        <v>-7723</v>
      </c>
      <c r="E112" s="219">
        <f>E107-E108+E109+E110+E111</f>
        <v>-3050</v>
      </c>
      <c r="F112" s="219">
        <f>F107-F108+F109+F110+F111</f>
        <v>-5959</v>
      </c>
      <c r="G112" s="219">
        <f>G107-G108+G109+G110+G111</f>
        <v>-6078</v>
      </c>
      <c r="H112" s="219">
        <f>H107-H108+H109+H110+H111</f>
        <v>-8728</v>
      </c>
      <c r="I112" s="218">
        <f t="shared" ca="1" si="2"/>
        <v>-7819</v>
      </c>
      <c r="J112" s="56"/>
      <c r="K112" s="31"/>
      <c r="L112" s="31"/>
      <c r="M112" s="31"/>
      <c r="N112" s="31"/>
      <c r="O112" s="31"/>
      <c r="P112" s="31"/>
      <c r="Q112" s="31"/>
      <c r="R112" s="30"/>
    </row>
    <row r="113" spans="2:49" s="2" customFormat="1" x14ac:dyDescent="0.25">
      <c r="B113" s="28"/>
      <c r="C113" s="293" t="s">
        <v>78</v>
      </c>
      <c r="D113" s="219">
        <f>D106+D112</f>
        <v>3441</v>
      </c>
      <c r="E113" s="219">
        <f>E106+E112</f>
        <v>28017</v>
      </c>
      <c r="F113" s="219">
        <f>F106+F112</f>
        <v>8881</v>
      </c>
      <c r="G113" s="219">
        <f>G106+G112</f>
        <v>27614</v>
      </c>
      <c r="H113" s="219">
        <f>H106+H112</f>
        <v>18947</v>
      </c>
      <c r="I113" s="218">
        <f t="shared" ca="1" si="2"/>
        <v>26562.700000000186</v>
      </c>
      <c r="J113" s="56"/>
      <c r="K113" s="31"/>
      <c r="L113" s="31"/>
      <c r="M113" s="31"/>
      <c r="N113" s="31"/>
      <c r="O113" s="31"/>
      <c r="P113" s="31"/>
      <c r="Q113" s="31"/>
      <c r="R113" s="30"/>
    </row>
    <row r="114" spans="2:49" s="2" customFormat="1" x14ac:dyDescent="0.25">
      <c r="B114" s="28"/>
      <c r="C114" s="300" t="s">
        <v>79</v>
      </c>
      <c r="D114" s="57">
        <v>1032.3</v>
      </c>
      <c r="E114" s="57">
        <v>8405.1</v>
      </c>
      <c r="F114" s="57">
        <v>2664.2999999999997</v>
      </c>
      <c r="G114" s="57">
        <v>8284.1999999999989</v>
      </c>
      <c r="H114" s="57">
        <v>1184.0999999999999</v>
      </c>
      <c r="I114" s="218">
        <f t="shared" ca="1" si="2"/>
        <v>4368.8099999999977</v>
      </c>
      <c r="J114" s="56"/>
      <c r="K114" s="31"/>
      <c r="L114" s="31"/>
      <c r="M114" s="31"/>
      <c r="N114" s="31"/>
      <c r="O114" s="31"/>
      <c r="P114" s="31"/>
      <c r="Q114" s="31"/>
      <c r="R114" s="30"/>
    </row>
    <row r="115" spans="2:49" s="2" customFormat="1" x14ac:dyDescent="0.25">
      <c r="B115" s="28"/>
      <c r="C115" s="293" t="s">
        <v>80</v>
      </c>
      <c r="D115" s="219">
        <f>D113-D114</f>
        <v>2408.6999999999998</v>
      </c>
      <c r="E115" s="219">
        <f>E113-E114</f>
        <v>19611.900000000001</v>
      </c>
      <c r="F115" s="219">
        <f>F113-F114</f>
        <v>6216.7000000000007</v>
      </c>
      <c r="G115" s="219">
        <f>G113-G114</f>
        <v>19329.800000000003</v>
      </c>
      <c r="H115" s="219">
        <f>H113-H114</f>
        <v>17762.900000000001</v>
      </c>
      <c r="I115" s="218">
        <f t="shared" ca="1" si="2"/>
        <v>22193.889999999665</v>
      </c>
      <c r="J115" s="56"/>
      <c r="K115" s="31"/>
      <c r="L115" s="31"/>
      <c r="M115" s="31"/>
      <c r="N115" s="31"/>
      <c r="O115" s="31"/>
      <c r="P115" s="31"/>
      <c r="Q115" s="31"/>
      <c r="R115" s="30"/>
    </row>
    <row r="116" spans="2:49" s="2" customFormat="1" x14ac:dyDescent="0.25">
      <c r="B116" s="28"/>
      <c r="C116" s="300" t="s">
        <v>319</v>
      </c>
      <c r="D116" s="219">
        <f>0.25*D115</f>
        <v>602.17499999999995</v>
      </c>
      <c r="E116" s="219">
        <f>0.25*E115</f>
        <v>4902.9750000000004</v>
      </c>
      <c r="F116" s="219">
        <f>0.25*F115</f>
        <v>1554.1750000000002</v>
      </c>
      <c r="G116" s="219">
        <f>0.25*G115</f>
        <v>4832.4500000000007</v>
      </c>
      <c r="H116" s="219">
        <f>0.25*H115</f>
        <v>4440.7250000000004</v>
      </c>
      <c r="I116" s="218">
        <f t="shared" ca="1" si="2"/>
        <v>5548.4724999999162</v>
      </c>
      <c r="J116" s="56"/>
      <c r="K116" s="31"/>
      <c r="L116" s="31"/>
      <c r="M116" s="31"/>
      <c r="N116" s="31"/>
      <c r="O116" s="31"/>
      <c r="P116" s="31"/>
      <c r="Q116" s="31"/>
      <c r="R116" s="30"/>
    </row>
    <row r="117" spans="2:49" s="2" customFormat="1" ht="16.5" thickBot="1" x14ac:dyDescent="0.3">
      <c r="B117" s="28"/>
      <c r="C117" s="297" t="s">
        <v>337</v>
      </c>
      <c r="D117" s="222">
        <f>D115-D116</f>
        <v>1806.5249999999999</v>
      </c>
      <c r="E117" s="222">
        <f>E115-E116</f>
        <v>14708.925000000001</v>
      </c>
      <c r="F117" s="222">
        <f>F115-F116</f>
        <v>4662.5250000000005</v>
      </c>
      <c r="G117" s="222">
        <f>G115-G116</f>
        <v>14497.350000000002</v>
      </c>
      <c r="H117" s="222">
        <f>H115-H116</f>
        <v>13322.175000000001</v>
      </c>
      <c r="I117" s="303">
        <f t="shared" ca="1" si="2"/>
        <v>16645.417500000447</v>
      </c>
      <c r="J117" s="319"/>
      <c r="K117" s="31"/>
      <c r="L117" s="31"/>
      <c r="M117" s="31"/>
      <c r="N117" s="31"/>
      <c r="O117" s="31"/>
      <c r="P117" s="31"/>
      <c r="Q117" s="31"/>
      <c r="R117" s="30"/>
    </row>
    <row r="118" spans="2:49" s="2" customFormat="1" thickBot="1" x14ac:dyDescent="0.3">
      <c r="B118" s="28"/>
      <c r="C118" s="31"/>
      <c r="D118" s="31"/>
      <c r="E118" s="31"/>
      <c r="F118" s="31"/>
      <c r="G118" s="31"/>
      <c r="H118" s="31"/>
      <c r="I118" s="31"/>
      <c r="J118" s="31"/>
      <c r="K118" s="31"/>
      <c r="L118" s="31"/>
      <c r="M118" s="31"/>
      <c r="N118" s="31"/>
      <c r="O118" s="31"/>
      <c r="P118" s="31"/>
      <c r="Q118" s="31"/>
      <c r="R118" s="30"/>
    </row>
    <row r="119" spans="2:49" s="2" customFormat="1" thickBot="1" x14ac:dyDescent="0.3">
      <c r="B119" s="28"/>
      <c r="C119" s="32" t="s">
        <v>19</v>
      </c>
      <c r="D119" s="59">
        <f ca="1">YEAR(TODAY())-5</f>
        <v>2020</v>
      </c>
      <c r="E119" s="60">
        <f ca="1">D119+1</f>
        <v>2021</v>
      </c>
      <c r="F119" s="60">
        <f ca="1">E119+1</f>
        <v>2022</v>
      </c>
      <c r="G119" s="60">
        <f ca="1">F119+1</f>
        <v>2023</v>
      </c>
      <c r="H119" s="60">
        <f ca="1">G119+1</f>
        <v>2024</v>
      </c>
      <c r="I119" s="60">
        <f ca="1">H119+1</f>
        <v>2025</v>
      </c>
      <c r="J119" s="61" t="s">
        <v>91</v>
      </c>
      <c r="K119" s="31"/>
      <c r="L119" s="31"/>
      <c r="M119" s="31"/>
      <c r="N119" s="31"/>
      <c r="O119" s="31"/>
      <c r="P119" s="31"/>
      <c r="Q119" s="31"/>
      <c r="R119" s="30"/>
    </row>
    <row r="120" spans="2:49" s="2" customFormat="1" ht="16.5" thickBot="1" x14ac:dyDescent="0.3">
      <c r="B120" s="28"/>
      <c r="C120" s="298" t="s">
        <v>15</v>
      </c>
      <c r="D120" s="135">
        <v>4</v>
      </c>
      <c r="E120" s="135">
        <v>4</v>
      </c>
      <c r="F120" s="135">
        <v>4</v>
      </c>
      <c r="G120" s="135">
        <v>4</v>
      </c>
      <c r="H120" s="135">
        <v>4</v>
      </c>
      <c r="I120" s="304">
        <f ca="1">IF(AND(ISNUMBER(D120),ISNUMBER(E120),ISNUMBER(F120),ISNUMBER(G120),ISNUMBER(H120)),TREND(D120:H120,D$42:H$42,I$42),"SIN DATOS")</f>
        <v>4</v>
      </c>
      <c r="J120" s="64"/>
      <c r="K120" s="31"/>
      <c r="L120" s="31"/>
      <c r="M120" s="31"/>
      <c r="N120" s="31"/>
      <c r="O120" s="31"/>
      <c r="P120" s="31"/>
      <c r="Q120" s="31"/>
      <c r="R120" s="30"/>
    </row>
    <row r="121" spans="2:49" s="2" customFormat="1" ht="15" x14ac:dyDescent="0.25">
      <c r="B121" s="28"/>
      <c r="C121" s="31"/>
      <c r="D121" s="31"/>
      <c r="E121" s="31"/>
      <c r="F121" s="31"/>
      <c r="G121" s="31"/>
      <c r="H121" s="31"/>
      <c r="I121" s="31"/>
      <c r="J121" s="31"/>
      <c r="K121" s="31"/>
      <c r="L121" s="31"/>
      <c r="M121" s="31"/>
      <c r="N121" s="31"/>
      <c r="O121" s="31"/>
      <c r="P121" s="31"/>
      <c r="Q121" s="31"/>
      <c r="R121" s="30"/>
    </row>
    <row r="122" spans="2:49" s="2" customFormat="1" ht="15" x14ac:dyDescent="0.25">
      <c r="B122" s="28"/>
      <c r="C122" s="13" t="s">
        <v>397</v>
      </c>
      <c r="D122" s="13"/>
      <c r="E122" s="31"/>
      <c r="F122" s="31"/>
      <c r="G122" s="31"/>
      <c r="H122" s="31"/>
      <c r="I122" s="31"/>
      <c r="J122" s="31"/>
      <c r="K122" s="31"/>
      <c r="L122" s="31"/>
      <c r="M122" s="31"/>
      <c r="N122" s="31"/>
      <c r="O122" s="31"/>
      <c r="P122" s="31"/>
      <c r="Q122" s="31"/>
      <c r="R122" s="30"/>
    </row>
    <row r="123" spans="2:49" s="2" customFormat="1" ht="15" x14ac:dyDescent="0.25">
      <c r="B123" s="28"/>
      <c r="C123" s="13" t="s">
        <v>396</v>
      </c>
      <c r="D123" s="13"/>
      <c r="E123" s="136" t="s">
        <v>395</v>
      </c>
      <c r="F123" s="31"/>
      <c r="G123" s="31"/>
      <c r="H123" s="31"/>
      <c r="I123" s="31"/>
      <c r="J123" s="31"/>
      <c r="K123" s="31"/>
      <c r="L123" s="31"/>
      <c r="M123" s="31"/>
      <c r="N123" s="31"/>
      <c r="O123" s="31"/>
      <c r="P123" s="31"/>
      <c r="Q123" s="31"/>
      <c r="R123" s="30"/>
    </row>
    <row r="124" spans="2:49" s="2" customFormat="1" thickBot="1" x14ac:dyDescent="0.3">
      <c r="B124" s="28"/>
      <c r="C124" s="13"/>
      <c r="D124" s="13"/>
      <c r="E124" s="31"/>
      <c r="F124" s="31"/>
      <c r="G124" s="31"/>
      <c r="H124" s="31"/>
      <c r="I124" s="31"/>
      <c r="J124" s="31"/>
      <c r="K124" s="31"/>
      <c r="L124" s="31"/>
      <c r="M124" s="31"/>
      <c r="N124" s="31"/>
      <c r="O124" s="31"/>
      <c r="P124" s="31"/>
      <c r="Q124" s="31"/>
      <c r="R124" s="30"/>
    </row>
    <row r="125" spans="2:49" s="2" customFormat="1" ht="16.5" thickBot="1" x14ac:dyDescent="0.3">
      <c r="B125" s="28"/>
      <c r="C125" s="296" t="s">
        <v>25</v>
      </c>
      <c r="D125" s="116" t="s">
        <v>277</v>
      </c>
      <c r="E125" s="65"/>
      <c r="F125" s="13"/>
      <c r="G125" s="13"/>
      <c r="H125" s="13"/>
      <c r="I125" s="13"/>
      <c r="J125" s="13"/>
      <c r="K125" s="31"/>
      <c r="L125" s="31"/>
      <c r="M125" s="31"/>
      <c r="N125" s="31"/>
      <c r="O125" s="31"/>
      <c r="P125" s="31"/>
      <c r="Q125" s="31"/>
      <c r="R125" s="30"/>
    </row>
    <row r="126" spans="2:49" s="2" customFormat="1" ht="16.5" thickBot="1" x14ac:dyDescent="0.3">
      <c r="B126" s="28"/>
      <c r="C126" s="297" t="s">
        <v>81</v>
      </c>
      <c r="D126" s="117">
        <v>4771</v>
      </c>
      <c r="E126" s="31"/>
      <c r="F126" s="31"/>
      <c r="G126" s="31"/>
      <c r="H126" s="31"/>
      <c r="I126" s="31"/>
      <c r="J126" s="31"/>
      <c r="K126" s="31"/>
      <c r="L126" s="31"/>
      <c r="M126" s="31"/>
      <c r="N126" s="31"/>
      <c r="O126" s="31"/>
      <c r="P126" s="31"/>
      <c r="Q126" s="31"/>
      <c r="R126" s="30"/>
    </row>
    <row r="127" spans="2:49" ht="16.5" thickBot="1" x14ac:dyDescent="0.3">
      <c r="B127" s="20"/>
      <c r="C127" s="15"/>
      <c r="D127" s="16"/>
      <c r="E127" s="17"/>
      <c r="F127" s="17"/>
      <c r="G127" s="17"/>
      <c r="H127" s="17"/>
      <c r="I127" s="17"/>
      <c r="J127" s="17"/>
      <c r="K127" s="17"/>
      <c r="L127" s="17"/>
      <c r="M127" s="17"/>
      <c r="N127" s="17"/>
      <c r="O127" s="17"/>
      <c r="P127" s="17"/>
      <c r="Q127" s="17"/>
      <c r="R127" s="18"/>
    </row>
    <row r="128" spans="2:49" s="23" customFormat="1" ht="16.5" thickBot="1" x14ac:dyDescent="0.3">
      <c r="B128" s="24"/>
      <c r="C128" s="25"/>
      <c r="D128" s="26"/>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row>
    <row r="129" spans="2:18" ht="21.75" thickBot="1" x14ac:dyDescent="0.4">
      <c r="B129" s="50" t="s">
        <v>276</v>
      </c>
      <c r="C129" s="22"/>
      <c r="D129" s="9"/>
      <c r="E129" s="9"/>
      <c r="F129" s="9"/>
      <c r="G129" s="9"/>
      <c r="H129" s="9"/>
      <c r="I129" s="9"/>
      <c r="J129" s="9"/>
      <c r="K129" s="9"/>
      <c r="L129" s="9"/>
      <c r="M129" s="9"/>
      <c r="N129" s="9"/>
      <c r="O129" s="9"/>
      <c r="P129" s="9"/>
      <c r="Q129" s="9"/>
      <c r="R129" s="10"/>
    </row>
    <row r="130" spans="2:18" x14ac:dyDescent="0.25">
      <c r="B130" s="19"/>
      <c r="C130" s="11"/>
      <c r="D130" s="12"/>
      <c r="E130" s="13"/>
      <c r="F130" s="13"/>
      <c r="G130" s="13"/>
      <c r="H130" s="13"/>
      <c r="I130" s="13"/>
      <c r="J130" s="13"/>
      <c r="K130" s="13"/>
      <c r="L130" s="13"/>
      <c r="M130" s="13"/>
      <c r="N130" s="13"/>
      <c r="O130" s="13"/>
      <c r="P130" s="13"/>
      <c r="Q130" s="13"/>
      <c r="R130" s="14"/>
    </row>
    <row r="131" spans="2:18" ht="16.5" thickBot="1" x14ac:dyDescent="0.3">
      <c r="B131" s="19"/>
      <c r="C131" s="11"/>
      <c r="D131" s="12"/>
      <c r="E131" s="13"/>
      <c r="F131" s="13"/>
      <c r="G131" s="13"/>
      <c r="H131" s="13"/>
      <c r="I131" s="13"/>
      <c r="J131" s="13"/>
      <c r="K131" s="13"/>
      <c r="L131" s="13"/>
      <c r="M131" s="13"/>
      <c r="N131" s="13"/>
      <c r="O131" s="13"/>
      <c r="P131" s="13"/>
      <c r="Q131" s="13"/>
      <c r="R131" s="14"/>
    </row>
    <row r="132" spans="2:18" ht="16.5" thickBot="1" x14ac:dyDescent="0.3">
      <c r="B132" s="19"/>
      <c r="C132" s="11"/>
      <c r="D132" s="12"/>
      <c r="E132" s="13"/>
      <c r="F132" s="13"/>
      <c r="G132" s="13"/>
      <c r="H132" s="127" t="s">
        <v>379</v>
      </c>
      <c r="I132" s="13"/>
      <c r="J132" s="13"/>
      <c r="K132" s="13"/>
      <c r="L132" s="13"/>
      <c r="M132" s="13"/>
      <c r="N132" s="13"/>
      <c r="O132" s="13"/>
      <c r="P132" s="13"/>
      <c r="Q132" s="13"/>
      <c r="R132" s="14"/>
    </row>
    <row r="133" spans="2:18" x14ac:dyDescent="0.25">
      <c r="B133" s="19"/>
      <c r="C133" s="11"/>
      <c r="D133" s="12"/>
      <c r="E133" s="13"/>
      <c r="F133" s="13"/>
      <c r="G133" s="13"/>
      <c r="H133" s="123" t="s">
        <v>383</v>
      </c>
      <c r="I133" s="119"/>
      <c r="J133" s="119"/>
      <c r="K133" s="119"/>
      <c r="L133" s="119"/>
      <c r="M133" s="120"/>
      <c r="N133" s="13"/>
      <c r="O133" s="13"/>
      <c r="P133" s="13"/>
      <c r="Q133" s="13"/>
      <c r="R133" s="14"/>
    </row>
    <row r="134" spans="2:18" x14ac:dyDescent="0.25">
      <c r="B134" s="19"/>
      <c r="C134" s="11"/>
      <c r="D134" s="12"/>
      <c r="E134" s="13"/>
      <c r="F134" s="13"/>
      <c r="G134" s="13"/>
      <c r="H134" s="121" t="s">
        <v>375</v>
      </c>
      <c r="I134" s="118"/>
      <c r="J134" s="118"/>
      <c r="K134" s="118"/>
      <c r="L134" s="118"/>
      <c r="M134" s="122"/>
      <c r="N134" s="13"/>
      <c r="O134" s="13"/>
      <c r="P134" s="13"/>
      <c r="Q134" s="13"/>
      <c r="R134" s="14"/>
    </row>
    <row r="135" spans="2:18" x14ac:dyDescent="0.25">
      <c r="B135" s="19"/>
      <c r="C135" s="11"/>
      <c r="D135" s="12"/>
      <c r="E135" s="13"/>
      <c r="F135" s="13"/>
      <c r="G135" s="13"/>
      <c r="H135" s="123" t="s">
        <v>376</v>
      </c>
      <c r="I135" s="118" t="s">
        <v>380</v>
      </c>
      <c r="J135" s="118" t="s">
        <v>384</v>
      </c>
      <c r="K135" s="118" t="s">
        <v>387</v>
      </c>
      <c r="L135" s="118" t="s">
        <v>389</v>
      </c>
      <c r="M135" s="122" t="s">
        <v>392</v>
      </c>
      <c r="N135" s="13"/>
      <c r="O135" s="13"/>
      <c r="P135" s="13"/>
      <c r="Q135" s="13"/>
      <c r="R135" s="14"/>
    </row>
    <row r="136" spans="2:18" x14ac:dyDescent="0.25">
      <c r="B136" s="19"/>
      <c r="C136" s="11"/>
      <c r="D136" s="12"/>
      <c r="E136" s="13"/>
      <c r="F136" s="13"/>
      <c r="G136" s="13"/>
      <c r="H136" s="123" t="s">
        <v>377</v>
      </c>
      <c r="I136" s="118" t="s">
        <v>381</v>
      </c>
      <c r="J136" s="118" t="s">
        <v>385</v>
      </c>
      <c r="K136" s="118" t="s">
        <v>381</v>
      </c>
      <c r="L136" s="118" t="s">
        <v>390</v>
      </c>
      <c r="M136" s="122" t="s">
        <v>393</v>
      </c>
      <c r="N136" s="13"/>
      <c r="O136" s="13"/>
      <c r="P136" s="13"/>
      <c r="Q136" s="13"/>
      <c r="R136" s="14"/>
    </row>
    <row r="137" spans="2:18" ht="16.5" thickBot="1" x14ac:dyDescent="0.3">
      <c r="B137" s="19"/>
      <c r="C137" s="11"/>
      <c r="D137" s="12"/>
      <c r="E137" s="13"/>
      <c r="F137" s="13"/>
      <c r="G137" s="13"/>
      <c r="H137" s="124" t="s">
        <v>378</v>
      </c>
      <c r="I137" s="125" t="s">
        <v>382</v>
      </c>
      <c r="J137" s="125" t="s">
        <v>386</v>
      </c>
      <c r="K137" s="125" t="s">
        <v>388</v>
      </c>
      <c r="L137" s="125" t="s">
        <v>391</v>
      </c>
      <c r="M137" s="126" t="s">
        <v>394</v>
      </c>
      <c r="N137" s="13"/>
      <c r="O137" s="13"/>
      <c r="P137" s="13"/>
      <c r="Q137" s="13"/>
      <c r="R137" s="14"/>
    </row>
    <row r="138" spans="2:18" x14ac:dyDescent="0.25">
      <c r="B138" s="19"/>
      <c r="C138" s="11"/>
      <c r="D138" s="12"/>
      <c r="E138" s="13"/>
      <c r="F138" s="13"/>
      <c r="G138" s="13"/>
      <c r="H138" s="13"/>
      <c r="I138" s="13"/>
      <c r="J138" s="13"/>
      <c r="K138" s="13"/>
      <c r="L138" s="13"/>
      <c r="M138" s="13"/>
      <c r="N138" s="13"/>
      <c r="O138" s="13"/>
      <c r="P138" s="13"/>
      <c r="Q138" s="13"/>
      <c r="R138" s="14"/>
    </row>
    <row r="139" spans="2:18" x14ac:dyDescent="0.25">
      <c r="B139" s="19"/>
      <c r="C139" s="11"/>
      <c r="D139" s="133" t="str">
        <f>IF(D143&gt;=D144,IF(D143=D144,"═","▲"),"▼")</f>
        <v>▼</v>
      </c>
      <c r="E139" s="131" t="s">
        <v>474</v>
      </c>
      <c r="F139" s="132"/>
      <c r="G139" s="132"/>
      <c r="H139" s="97"/>
      <c r="I139" s="13"/>
      <c r="J139" s="13"/>
      <c r="K139" s="13"/>
      <c r="L139" s="13"/>
      <c r="M139" s="13"/>
      <c r="N139" s="13"/>
      <c r="O139" s="13"/>
      <c r="P139" s="13"/>
      <c r="Q139" s="13"/>
      <c r="R139" s="14"/>
    </row>
    <row r="140" spans="2:18" x14ac:dyDescent="0.25">
      <c r="B140" s="19"/>
      <c r="C140" s="11"/>
      <c r="D140" s="134" t="str">
        <f>IF(D143&gt;=D144,IF(D143=D144,"═","▲"),"▼")</f>
        <v>▼</v>
      </c>
      <c r="E140" s="130" t="s">
        <v>399</v>
      </c>
      <c r="F140" s="128"/>
      <c r="G140" s="128"/>
      <c r="H140" s="128"/>
      <c r="I140" s="129"/>
      <c r="J140" s="314" t="s">
        <v>506</v>
      </c>
      <c r="K140" s="13"/>
      <c r="L140" s="13"/>
      <c r="M140" s="13"/>
      <c r="N140" s="13"/>
      <c r="O140" s="13"/>
      <c r="P140" s="13"/>
      <c r="Q140" s="13"/>
      <c r="R140" s="14"/>
    </row>
    <row r="141" spans="2:18" ht="16.5" thickBot="1" x14ac:dyDescent="0.3">
      <c r="B141" s="19"/>
      <c r="C141" s="43"/>
      <c r="D141" s="43"/>
      <c r="E141" s="43"/>
      <c r="F141" s="43"/>
      <c r="G141" s="13"/>
      <c r="H141" s="13"/>
      <c r="I141" s="13"/>
      <c r="J141" s="13"/>
      <c r="K141" s="13"/>
      <c r="L141" s="13"/>
      <c r="M141" s="13"/>
      <c r="N141" s="13"/>
      <c r="O141" s="13"/>
      <c r="P141" s="13"/>
      <c r="Q141" s="13"/>
      <c r="R141" s="14"/>
    </row>
    <row r="142" spans="2:18" ht="19.5" thickBot="1" x14ac:dyDescent="0.35">
      <c r="B142" s="19"/>
      <c r="C142" s="55" t="s">
        <v>7</v>
      </c>
      <c r="D142" s="59">
        <f ca="1">YEAR(TODAY())-5</f>
        <v>2020</v>
      </c>
      <c r="E142" s="60">
        <f ca="1">D142+1</f>
        <v>2021</v>
      </c>
      <c r="F142" s="60">
        <f ca="1">E142+1</f>
        <v>2022</v>
      </c>
      <c r="G142" s="60">
        <f ca="1">F142+1</f>
        <v>2023</v>
      </c>
      <c r="H142" s="60">
        <f ca="1">G142+1</f>
        <v>2024</v>
      </c>
      <c r="I142" s="60">
        <f ca="1">H142+1</f>
        <v>2025</v>
      </c>
      <c r="J142" s="61" t="s">
        <v>91</v>
      </c>
      <c r="K142" s="473" t="s">
        <v>548</v>
      </c>
      <c r="L142" s="13"/>
      <c r="M142" s="13"/>
      <c r="N142" s="13"/>
      <c r="O142" s="13"/>
      <c r="P142" s="13"/>
      <c r="Q142" s="13"/>
      <c r="R142" s="14"/>
    </row>
    <row r="143" spans="2:18" x14ac:dyDescent="0.25">
      <c r="B143" s="19"/>
      <c r="C143" s="281" t="s">
        <v>279</v>
      </c>
      <c r="D143" s="225">
        <f>IF(AND(ISNUMBER(D106),ISNUMBER(D87)),D106/D87,"SIN DATOS")</f>
        <v>5.4808778045068486E-2</v>
      </c>
      <c r="E143" s="226">
        <f>IF(AND(ISNUMBER(E106),ISNUMBER(E87)),E106/E87,"SIN DATOS")</f>
        <v>0.10936427417282421</v>
      </c>
      <c r="F143" s="226">
        <f>IF(AND(ISNUMBER(F106),ISNUMBER(F87)),F106/F87,"SIN DATOS")</f>
        <v>4.2577120822622105E-2</v>
      </c>
      <c r="G143" s="226">
        <f>IF(AND(ISNUMBER(G106),ISNUMBER(G87)),G106/G87,"SIN DATOS")</f>
        <v>7.2577500802419537E-2</v>
      </c>
      <c r="H143" s="226">
        <f>IF(AND(ISNUMBER(H106),ISNUMBER(H87)),H106/H87,"SIN DATOS")</f>
        <v>5.7603446840396304E-2</v>
      </c>
      <c r="I143" s="224">
        <f ca="1">IF(AND(ISNUMBER(D143),ISNUMBER(E143),ISNUMBER(F143),ISNUMBER(G143),ISNUMBER(H143)),TREND(D143:H143,D$42:H$42,I$42),"SIN DATOS")</f>
        <v>5.80269934027422E-2</v>
      </c>
      <c r="J143" s="56"/>
      <c r="K143" s="13"/>
      <c r="L143" s="13"/>
      <c r="M143" s="13"/>
      <c r="N143" s="13"/>
      <c r="O143" s="13"/>
      <c r="P143" s="13"/>
      <c r="Q143" s="13"/>
      <c r="R143" s="14"/>
    </row>
    <row r="144" spans="2:18" ht="16.5" thickBot="1" x14ac:dyDescent="0.3">
      <c r="B144" s="19"/>
      <c r="C144" s="279" t="s">
        <v>25</v>
      </c>
      <c r="D144" s="227">
        <f>Sector!B44/Sector!B107</f>
        <v>0.12267203690609557</v>
      </c>
      <c r="E144" s="228">
        <f>Sector!C44/Sector!C107</f>
        <v>0.11333839551566516</v>
      </c>
      <c r="F144" s="228">
        <f>Sector!D44/Sector!D107</f>
        <v>0.1137823387578269</v>
      </c>
      <c r="G144" s="228">
        <f>Sector!E44/Sector!E107</f>
        <v>9.7782056277926743E-2</v>
      </c>
      <c r="H144" s="228">
        <f>Sector!F44/Sector!F107</f>
        <v>9.3565847755880768E-2</v>
      </c>
      <c r="I144" s="224">
        <f ca="1">IF(AND(ISNUMBER(D144),ISNUMBER(E144),ISNUMBER(F144),ISNUMBER(G144),ISNUMBER(H144)),TREND(D144:H144,D$42:H$42,I$42),"SIN DATOS")</f>
        <v>8.6097519781230147E-2</v>
      </c>
      <c r="J144" s="52"/>
      <c r="K144" s="13"/>
      <c r="L144" s="13"/>
      <c r="M144" s="13"/>
      <c r="N144" s="13"/>
      <c r="O144" s="13"/>
      <c r="P144" s="13"/>
      <c r="Q144" s="13"/>
      <c r="R144" s="14"/>
    </row>
    <row r="145" spans="2:18" thickBot="1" x14ac:dyDescent="0.3">
      <c r="B145" s="19"/>
      <c r="C145" s="280" t="s">
        <v>278</v>
      </c>
      <c r="D145" s="229" t="str">
        <f t="shared" ref="D145:I145" si="3">IF(D143&gt;=D144,IF(D143=D144,"═","▲"),"▼")</f>
        <v>▼</v>
      </c>
      <c r="E145" s="230" t="str">
        <f t="shared" si="3"/>
        <v>▼</v>
      </c>
      <c r="F145" s="230" t="str">
        <f t="shared" si="3"/>
        <v>▼</v>
      </c>
      <c r="G145" s="230" t="str">
        <f t="shared" si="3"/>
        <v>▼</v>
      </c>
      <c r="H145" s="230" t="str">
        <f t="shared" si="3"/>
        <v>▼</v>
      </c>
      <c r="I145" s="223" t="str">
        <f t="shared" ca="1" si="3"/>
        <v>▼</v>
      </c>
      <c r="J145" s="13"/>
      <c r="K145" s="13"/>
      <c r="L145" s="13"/>
      <c r="M145" s="13"/>
      <c r="N145" s="13"/>
      <c r="O145" s="13"/>
      <c r="P145" s="13"/>
      <c r="Q145" s="13"/>
      <c r="R145" s="14"/>
    </row>
    <row r="146" spans="2:18" ht="16.5" thickBot="1" x14ac:dyDescent="0.3">
      <c r="B146" s="19"/>
      <c r="C146" s="43"/>
      <c r="D146" s="44"/>
      <c r="E146" s="44"/>
      <c r="F146" s="44"/>
      <c r="G146" s="44"/>
      <c r="H146" s="44"/>
      <c r="I146" s="44"/>
      <c r="J146" s="13"/>
      <c r="K146" s="314" t="s">
        <v>486</v>
      </c>
      <c r="L146" s="13"/>
      <c r="M146" s="13"/>
      <c r="N146" s="13"/>
      <c r="O146" s="13"/>
      <c r="P146" s="13"/>
      <c r="Q146" s="13"/>
      <c r="R146" s="14"/>
    </row>
    <row r="147" spans="2:18" ht="19.5" thickBot="1" x14ac:dyDescent="0.35">
      <c r="B147" s="19"/>
      <c r="C147" s="55" t="s">
        <v>89</v>
      </c>
      <c r="D147" s="59">
        <f ca="1">YEAR(TODAY())-5</f>
        <v>2020</v>
      </c>
      <c r="E147" s="60">
        <f ca="1">D147+1</f>
        <v>2021</v>
      </c>
      <c r="F147" s="60">
        <f ca="1">E147+1</f>
        <v>2022</v>
      </c>
      <c r="G147" s="60">
        <f ca="1">F147+1</f>
        <v>2023</v>
      </c>
      <c r="H147" s="60">
        <f ca="1">G147+1</f>
        <v>2024</v>
      </c>
      <c r="I147" s="60">
        <f ca="1">H147+1</f>
        <v>2025</v>
      </c>
      <c r="J147" s="61" t="s">
        <v>91</v>
      </c>
      <c r="K147" s="13" t="s">
        <v>549</v>
      </c>
      <c r="L147" s="13"/>
      <c r="M147" s="13"/>
      <c r="N147" s="13"/>
      <c r="O147" s="13"/>
      <c r="P147" s="13"/>
      <c r="Q147" s="13"/>
      <c r="R147" s="14"/>
    </row>
    <row r="148" spans="2:18" x14ac:dyDescent="0.25">
      <c r="B148" s="19"/>
      <c r="C148" s="281" t="s">
        <v>279</v>
      </c>
      <c r="D148" s="225">
        <f>IF(AND(ISNUMBER(D106),ISNUMBER(D95)),D106/D95,"SIN DATOS")</f>
        <v>2.049617486740091E-2</v>
      </c>
      <c r="E148" s="226">
        <f>IF(AND(ISNUMBER(E106),ISNUMBER(E95)),E106/E95,"SIN DATOS")</f>
        <v>4.8419172539766159E-2</v>
      </c>
      <c r="F148" s="226">
        <f>IF(AND(ISNUMBER(F106),ISNUMBER(F95)),F106/F95,"SIN DATOS")</f>
        <v>2.0929324042067377E-2</v>
      </c>
      <c r="G148" s="226">
        <f>IF(AND(ISNUMBER(G106),ISNUMBER(G95)),G106/G95,"SIN DATOS")</f>
        <v>4.2110631022031463E-2</v>
      </c>
      <c r="H148" s="226">
        <f>IF(AND(ISNUMBER(H106),ISNUMBER(H95)),H106/H95,"SIN DATOS")</f>
        <v>3.7153934759435826E-2</v>
      </c>
      <c r="I148" s="224">
        <f ca="1">IF(AND(ISNUMBER(D148),ISNUMBER(E148),ISNUMBER(F148),ISNUMBER(G148),ISNUMBER(H148)),TREND(D148:H148,D$42:H$42,I$42),"SIN DATOS")</f>
        <v>4.1923940926041681E-2</v>
      </c>
      <c r="J148" s="56"/>
      <c r="K148" s="13"/>
      <c r="L148" s="13"/>
      <c r="M148" s="13"/>
      <c r="N148" s="13"/>
      <c r="O148" s="13"/>
      <c r="P148" s="13"/>
      <c r="Q148" s="13"/>
      <c r="R148" s="14"/>
    </row>
    <row r="149" spans="2:18" ht="16.5" thickBot="1" x14ac:dyDescent="0.3">
      <c r="B149" s="19"/>
      <c r="C149" s="279" t="s">
        <v>25</v>
      </c>
      <c r="D149" s="227">
        <f>Sector!B44/Sector!B10</f>
        <v>7.2441096480726552E-2</v>
      </c>
      <c r="E149" s="228">
        <f>Sector!C44/Sector!C10</f>
        <v>6.9787121802957347E-2</v>
      </c>
      <c r="F149" s="228">
        <f>Sector!D44/Sector!D10</f>
        <v>7.1195550782424386E-2</v>
      </c>
      <c r="G149" s="228">
        <f>Sector!E44/Sector!E10</f>
        <v>6.3779667987317809E-2</v>
      </c>
      <c r="H149" s="228">
        <f>Sector!F44/Sector!F10</f>
        <v>6.5542832660054895E-2</v>
      </c>
      <c r="I149" s="224">
        <f ca="1">IF(AND(ISNUMBER(D149),ISNUMBER(E149),ISNUMBER(F149),ISNUMBER(G149),ISNUMBER(H149)),TREND(D149:H149,D$42:H$42,I$42),"SIN DATOS")</f>
        <v>6.2608059505601332E-2</v>
      </c>
      <c r="J149" s="52"/>
      <c r="K149" s="13"/>
      <c r="L149" s="13"/>
      <c r="M149" s="13"/>
      <c r="N149" s="13"/>
      <c r="O149" s="13"/>
      <c r="P149" s="13"/>
      <c r="Q149" s="13"/>
      <c r="R149" s="14"/>
    </row>
    <row r="150" spans="2:18" thickBot="1" x14ac:dyDescent="0.3">
      <c r="B150" s="19"/>
      <c r="C150" s="280" t="s">
        <v>278</v>
      </c>
      <c r="D150" s="229" t="str">
        <f t="shared" ref="D150:I150" si="4">IF(D148&gt;=D149,IF(D148=D149,"═","▲"),"▼")</f>
        <v>▼</v>
      </c>
      <c r="E150" s="230" t="str">
        <f t="shared" si="4"/>
        <v>▼</v>
      </c>
      <c r="F150" s="230" t="str">
        <f t="shared" si="4"/>
        <v>▼</v>
      </c>
      <c r="G150" s="230" t="str">
        <f t="shared" si="4"/>
        <v>▼</v>
      </c>
      <c r="H150" s="230" t="str">
        <f t="shared" si="4"/>
        <v>▼</v>
      </c>
      <c r="I150" s="231" t="str">
        <f t="shared" ca="1" si="4"/>
        <v>▼</v>
      </c>
      <c r="J150" s="13"/>
      <c r="K150" s="13"/>
      <c r="L150" s="13"/>
      <c r="M150" s="13"/>
      <c r="N150" s="13"/>
      <c r="O150" s="13"/>
      <c r="P150" s="13"/>
      <c r="Q150" s="13"/>
      <c r="R150" s="14"/>
    </row>
    <row r="151" spans="2:18" ht="16.5" thickBot="1" x14ac:dyDescent="0.3">
      <c r="B151" s="19"/>
      <c r="C151" s="43"/>
      <c r="D151" s="44"/>
      <c r="E151" s="44"/>
      <c r="F151" s="44"/>
      <c r="G151" s="44"/>
      <c r="H151" s="44"/>
      <c r="I151" s="44"/>
      <c r="J151" s="13"/>
      <c r="K151" s="314" t="s">
        <v>487</v>
      </c>
      <c r="L151" s="13"/>
      <c r="M151" s="13"/>
      <c r="N151" s="13"/>
      <c r="O151" s="13"/>
      <c r="P151" s="13"/>
      <c r="Q151" s="13"/>
      <c r="R151" s="14"/>
    </row>
    <row r="152" spans="2:18" ht="19.5" thickBot="1" x14ac:dyDescent="0.35">
      <c r="B152" s="19"/>
      <c r="C152" s="55" t="s">
        <v>23</v>
      </c>
      <c r="D152" s="59">
        <f ca="1">YEAR(TODAY())-5</f>
        <v>2020</v>
      </c>
      <c r="E152" s="60">
        <f ca="1">D152+1</f>
        <v>2021</v>
      </c>
      <c r="F152" s="60">
        <f ca="1">E152+1</f>
        <v>2022</v>
      </c>
      <c r="G152" s="60">
        <f ca="1">F152+1</f>
        <v>2023</v>
      </c>
      <c r="H152" s="60">
        <f ca="1">G152+1</f>
        <v>2024</v>
      </c>
      <c r="I152" s="60">
        <f ca="1">H152+1</f>
        <v>2025</v>
      </c>
      <c r="J152" s="61" t="s">
        <v>91</v>
      </c>
      <c r="K152" s="13" t="s">
        <v>90</v>
      </c>
      <c r="L152" s="13"/>
      <c r="M152" s="13"/>
      <c r="N152" s="13"/>
      <c r="O152" s="13"/>
      <c r="P152" s="13"/>
      <c r="Q152" s="13"/>
      <c r="R152" s="14"/>
    </row>
    <row r="153" spans="2:18" x14ac:dyDescent="0.25">
      <c r="B153" s="19"/>
      <c r="C153" s="281" t="s">
        <v>279</v>
      </c>
      <c r="D153" s="225">
        <f>IF(AND(ISNUMBER(D95),ISNUMBER(D87)),D95/D87,"SIN DATOS")</f>
        <v>2.6740978938583142</v>
      </c>
      <c r="E153" s="226">
        <f>IF(AND(ISNUMBER(E95),ISNUMBER(E87)),E95/E87,"SIN DATOS")</f>
        <v>2.2586977107674544</v>
      </c>
      <c r="F153" s="226">
        <f>IF(AND(ISNUMBER(F95),ISNUMBER(F87)),F95/F87,"SIN DATOS")</f>
        <v>2.0343285209327946</v>
      </c>
      <c r="G153" s="226">
        <f>IF(AND(ISNUMBER(G95),ISNUMBER(G87)),G95/G87,"SIN DATOS")</f>
        <v>1.723495921123775</v>
      </c>
      <c r="H153" s="226">
        <f>IF(AND(ISNUMBER(H95),ISNUMBER(H87)),H95/H87,"SIN DATOS")</f>
        <v>1.5503996336691366</v>
      </c>
      <c r="I153" s="224">
        <f ca="1">IF(AND(ISNUMBER(D153),ISNUMBER(E153),ISNUMBER(F153),ISNUMBER(G153),ISNUMBER(H153)),TREND(D153:H153,D$42:H$42,I$42),"SIN DATOS")</f>
        <v>1.2134244430636727</v>
      </c>
      <c r="J153" s="56"/>
      <c r="K153" s="13"/>
      <c r="L153" s="13"/>
      <c r="M153" s="13"/>
      <c r="N153" s="13"/>
      <c r="O153" s="13"/>
      <c r="P153" s="13"/>
      <c r="Q153" s="13"/>
      <c r="R153" s="14"/>
    </row>
    <row r="154" spans="2:18" ht="16.5" thickBot="1" x14ac:dyDescent="0.3">
      <c r="B154" s="19"/>
      <c r="C154" s="279" t="s">
        <v>25</v>
      </c>
      <c r="D154" s="227">
        <f>Sector!B10/Sector!B107</f>
        <v>1.6934039221608592</v>
      </c>
      <c r="E154" s="228">
        <f>Sector!C10/Sector!C107</f>
        <v>1.6240588891984116</v>
      </c>
      <c r="F154" s="228">
        <f>Sector!D10/Sector!D107</f>
        <v>1.5981664234264994</v>
      </c>
      <c r="G154" s="228">
        <f>Sector!E10/Sector!E107</f>
        <v>1.5331226919740331</v>
      </c>
      <c r="H154" s="228">
        <f>Sector!F10/Sector!F107</f>
        <v>1.4275527004023509</v>
      </c>
      <c r="I154" s="224">
        <f ca="1">IF(AND(ISNUMBER(D154),ISNUMBER(E154),ISNUMBER(F154),ISNUMBER(G154),ISNUMBER(H154)),TREND(D154:H154,D$42:H$42,I$42),"SIN DATOS")</f>
        <v>1.3884693332100113</v>
      </c>
      <c r="J154" s="52"/>
      <c r="K154" s="13"/>
      <c r="L154" s="13"/>
      <c r="M154" s="13"/>
      <c r="N154" s="13"/>
      <c r="O154" s="13"/>
      <c r="P154" s="13"/>
      <c r="Q154" s="13"/>
      <c r="R154" s="14"/>
    </row>
    <row r="155" spans="2:18" thickBot="1" x14ac:dyDescent="0.3">
      <c r="B155" s="19"/>
      <c r="C155" s="280" t="s">
        <v>278</v>
      </c>
      <c r="D155" s="229" t="str">
        <f t="shared" ref="D155:I155" si="5">IF(D153&gt;=D154,IF(D153=D154,"═","▲"),"▼")</f>
        <v>▲</v>
      </c>
      <c r="E155" s="230" t="str">
        <f t="shared" si="5"/>
        <v>▲</v>
      </c>
      <c r="F155" s="230" t="str">
        <f t="shared" si="5"/>
        <v>▲</v>
      </c>
      <c r="G155" s="230" t="str">
        <f t="shared" si="5"/>
        <v>▲</v>
      </c>
      <c r="H155" s="230" t="str">
        <f t="shared" si="5"/>
        <v>▲</v>
      </c>
      <c r="I155" s="231" t="str">
        <f t="shared" ca="1" si="5"/>
        <v>▼</v>
      </c>
      <c r="J155" s="13"/>
      <c r="K155" s="13"/>
      <c r="L155" s="13"/>
      <c r="M155" s="13"/>
      <c r="N155" s="13"/>
      <c r="O155" s="13"/>
      <c r="P155" s="13"/>
      <c r="Q155" s="13"/>
      <c r="R155" s="14"/>
    </row>
    <row r="156" spans="2:18" x14ac:dyDescent="0.25">
      <c r="B156" s="19"/>
      <c r="C156" s="43"/>
      <c r="D156" s="43"/>
      <c r="E156" s="43"/>
      <c r="F156" s="43"/>
      <c r="G156" s="43"/>
      <c r="H156" s="43"/>
      <c r="I156" s="43"/>
      <c r="J156" s="43"/>
      <c r="K156" s="42"/>
      <c r="L156" s="13"/>
      <c r="M156" s="13"/>
      <c r="N156" s="13"/>
      <c r="O156" s="13"/>
      <c r="P156" s="13"/>
      <c r="Q156" s="13"/>
      <c r="R156" s="14"/>
    </row>
    <row r="157" spans="2:18" ht="16.5" thickBot="1" x14ac:dyDescent="0.3">
      <c r="B157" s="19"/>
      <c r="C157" s="43"/>
      <c r="D157" s="43"/>
      <c r="E157" s="43"/>
      <c r="F157" s="43"/>
      <c r="G157" s="43"/>
      <c r="H157" s="43"/>
      <c r="I157" s="43"/>
      <c r="J157" s="43"/>
      <c r="K157" s="42"/>
      <c r="L157" s="13"/>
      <c r="M157" s="13"/>
      <c r="N157" s="13"/>
      <c r="O157" s="13"/>
      <c r="P157" s="13"/>
      <c r="Q157" s="13"/>
      <c r="R157" s="14"/>
    </row>
    <row r="158" spans="2:18" ht="19.5" thickBot="1" x14ac:dyDescent="0.35">
      <c r="B158" s="19"/>
      <c r="C158" s="54" t="s">
        <v>343</v>
      </c>
      <c r="D158" s="43"/>
      <c r="E158" s="43"/>
      <c r="F158" s="43"/>
      <c r="G158" s="43"/>
      <c r="H158" s="43"/>
      <c r="I158" s="43"/>
      <c r="J158" s="43"/>
      <c r="K158" s="42"/>
      <c r="L158" s="13"/>
      <c r="M158" s="13"/>
      <c r="N158" s="13"/>
      <c r="O158" s="13"/>
      <c r="P158" s="13"/>
      <c r="Q158" s="13"/>
      <c r="R158" s="14"/>
    </row>
    <row r="159" spans="2:18" x14ac:dyDescent="0.25">
      <c r="B159" s="19"/>
      <c r="C159" s="43"/>
      <c r="D159" s="43"/>
      <c r="E159" s="43"/>
      <c r="F159" s="43"/>
      <c r="G159" s="43"/>
      <c r="H159" s="43"/>
      <c r="I159" s="43"/>
      <c r="J159" s="43"/>
      <c r="K159" s="42"/>
      <c r="L159" s="13"/>
      <c r="M159" s="13"/>
      <c r="N159" s="13"/>
      <c r="O159" s="13"/>
      <c r="P159" s="13"/>
      <c r="Q159" s="13"/>
      <c r="R159" s="14"/>
    </row>
    <row r="160" spans="2:18" x14ac:dyDescent="0.25">
      <c r="B160" s="19"/>
      <c r="C160" s="43"/>
      <c r="D160" s="43"/>
      <c r="E160" s="43"/>
      <c r="F160" s="43"/>
      <c r="G160" s="43"/>
      <c r="H160" s="43"/>
      <c r="I160" s="43"/>
      <c r="J160" s="43"/>
      <c r="K160" s="42"/>
      <c r="L160" s="13"/>
      <c r="M160" s="13"/>
      <c r="N160" s="13"/>
      <c r="O160" s="13"/>
      <c r="P160" s="13"/>
      <c r="Q160" s="13"/>
      <c r="R160" s="14"/>
    </row>
    <row r="161" spans="2:18" x14ac:dyDescent="0.25">
      <c r="B161" s="19"/>
      <c r="C161" s="43"/>
      <c r="D161" s="43"/>
      <c r="E161" s="43"/>
      <c r="F161" s="43"/>
      <c r="G161" s="43"/>
      <c r="H161" s="43"/>
      <c r="I161" s="43"/>
      <c r="J161" s="43"/>
      <c r="K161" s="42"/>
      <c r="L161" s="13"/>
      <c r="M161" s="13"/>
      <c r="N161" s="13"/>
      <c r="O161" s="13"/>
      <c r="P161" s="13"/>
      <c r="Q161" s="13"/>
      <c r="R161" s="14"/>
    </row>
    <row r="162" spans="2:18" x14ac:dyDescent="0.25">
      <c r="B162" s="19"/>
      <c r="C162" s="43"/>
      <c r="D162" s="43"/>
      <c r="E162" s="43"/>
      <c r="F162" s="43"/>
      <c r="G162" s="43"/>
      <c r="H162" s="43"/>
      <c r="I162" s="43"/>
      <c r="J162" s="43"/>
      <c r="K162" s="42"/>
      <c r="L162" s="13"/>
      <c r="M162" s="13"/>
      <c r="N162" s="13"/>
      <c r="O162" s="13"/>
      <c r="P162" s="13"/>
      <c r="Q162" s="13"/>
      <c r="R162" s="14"/>
    </row>
    <row r="163" spans="2:18" x14ac:dyDescent="0.25">
      <c r="B163" s="19"/>
      <c r="C163" s="43"/>
      <c r="D163" s="43"/>
      <c r="E163" s="43"/>
      <c r="F163" s="43"/>
      <c r="G163" s="43"/>
      <c r="H163" s="43"/>
      <c r="I163" s="43"/>
      <c r="J163" s="43"/>
      <c r="K163" s="42"/>
      <c r="L163" s="13"/>
      <c r="M163" s="13"/>
      <c r="N163" s="13"/>
      <c r="O163" s="13"/>
      <c r="P163" s="13"/>
      <c r="Q163" s="13"/>
      <c r="R163" s="14"/>
    </row>
    <row r="164" spans="2:18" x14ac:dyDescent="0.25">
      <c r="B164" s="19"/>
      <c r="C164" s="43"/>
      <c r="D164" s="43"/>
      <c r="E164" s="43"/>
      <c r="F164" s="43"/>
      <c r="G164" s="43"/>
      <c r="H164" s="43"/>
      <c r="I164" s="43"/>
      <c r="J164" s="43"/>
      <c r="K164" s="42"/>
      <c r="L164" s="13"/>
      <c r="M164" s="13"/>
      <c r="N164" s="13"/>
      <c r="O164" s="13"/>
      <c r="P164" s="13"/>
      <c r="Q164" s="13"/>
      <c r="R164" s="14"/>
    </row>
    <row r="165" spans="2:18" x14ac:dyDescent="0.25">
      <c r="B165" s="19"/>
      <c r="C165" s="43"/>
      <c r="D165" s="43"/>
      <c r="E165" s="43"/>
      <c r="F165" s="43"/>
      <c r="G165" s="43"/>
      <c r="H165" s="43"/>
      <c r="I165" s="43"/>
      <c r="J165" s="43"/>
      <c r="K165" s="42"/>
      <c r="L165" s="13"/>
      <c r="M165" s="13"/>
      <c r="N165" s="13"/>
      <c r="O165" s="13"/>
      <c r="P165" s="13"/>
      <c r="Q165" s="13"/>
      <c r="R165" s="14"/>
    </row>
    <row r="166" spans="2:18" x14ac:dyDescent="0.25">
      <c r="B166" s="19"/>
      <c r="C166" s="43"/>
      <c r="D166" s="43"/>
      <c r="E166" s="43"/>
      <c r="F166" s="43"/>
      <c r="G166" s="43"/>
      <c r="H166" s="43"/>
      <c r="I166" s="43"/>
      <c r="J166" s="43"/>
      <c r="K166" s="42"/>
      <c r="L166" s="13"/>
      <c r="M166" s="13"/>
      <c r="N166" s="13"/>
      <c r="O166" s="13"/>
      <c r="P166" s="13"/>
      <c r="Q166" s="13"/>
      <c r="R166" s="14"/>
    </row>
    <row r="167" spans="2:18" x14ac:dyDescent="0.25">
      <c r="B167" s="19"/>
      <c r="C167" s="43"/>
      <c r="D167" s="44"/>
      <c r="E167" s="43"/>
      <c r="F167" s="43"/>
      <c r="G167" s="43"/>
      <c r="H167" s="43"/>
      <c r="I167" s="43"/>
      <c r="J167" s="43"/>
      <c r="K167" s="42"/>
      <c r="L167" s="13"/>
      <c r="M167" s="13"/>
      <c r="N167" s="13"/>
      <c r="O167" s="13"/>
      <c r="P167" s="13"/>
      <c r="Q167" s="13"/>
      <c r="R167" s="14"/>
    </row>
    <row r="168" spans="2:18" x14ac:dyDescent="0.25">
      <c r="B168" s="19"/>
      <c r="C168" s="43"/>
      <c r="D168" s="44"/>
      <c r="E168" s="43"/>
      <c r="F168" s="43"/>
      <c r="G168" s="43"/>
      <c r="H168" s="43"/>
      <c r="I168" s="43"/>
      <c r="J168" s="43"/>
      <c r="K168" s="42"/>
      <c r="L168" s="13"/>
      <c r="M168" s="13"/>
      <c r="N168" s="13"/>
      <c r="O168" s="13"/>
      <c r="P168" s="13"/>
      <c r="Q168" s="13"/>
      <c r="R168" s="14"/>
    </row>
    <row r="169" spans="2:18" x14ac:dyDescent="0.25">
      <c r="B169" s="19"/>
      <c r="C169" s="43"/>
      <c r="D169" s="43"/>
      <c r="E169" s="43"/>
      <c r="F169" s="43"/>
      <c r="G169" s="43"/>
      <c r="H169" s="43"/>
      <c r="I169" s="43"/>
      <c r="J169" s="43"/>
      <c r="K169" s="42"/>
      <c r="L169" s="13"/>
      <c r="M169" s="13"/>
      <c r="N169" s="13"/>
      <c r="O169" s="13"/>
      <c r="P169" s="13"/>
      <c r="Q169" s="13"/>
      <c r="R169" s="14"/>
    </row>
    <row r="170" spans="2:18" x14ac:dyDescent="0.25">
      <c r="B170" s="19"/>
      <c r="C170" s="43"/>
      <c r="D170" s="43"/>
      <c r="E170" s="43"/>
      <c r="F170" s="43"/>
      <c r="G170" s="43"/>
      <c r="H170" s="43"/>
      <c r="I170" s="43"/>
      <c r="J170" s="43"/>
      <c r="K170" s="42"/>
      <c r="L170" s="13"/>
      <c r="M170" s="13"/>
      <c r="N170" s="13"/>
      <c r="O170" s="13"/>
      <c r="P170" s="13"/>
      <c r="Q170" s="13"/>
      <c r="R170" s="14"/>
    </row>
    <row r="171" spans="2:18" x14ac:dyDescent="0.25">
      <c r="B171" s="19"/>
      <c r="C171" s="43"/>
      <c r="D171" s="43"/>
      <c r="E171" s="43"/>
      <c r="F171" s="43"/>
      <c r="G171" s="43"/>
      <c r="H171" s="43"/>
      <c r="I171" s="43"/>
      <c r="J171" s="43"/>
      <c r="K171" s="42"/>
      <c r="L171" s="13"/>
      <c r="M171" s="13"/>
      <c r="N171" s="13"/>
      <c r="O171" s="13"/>
      <c r="P171" s="13"/>
      <c r="Q171" s="13"/>
      <c r="R171" s="14"/>
    </row>
    <row r="172" spans="2:18" x14ac:dyDescent="0.25">
      <c r="B172" s="19"/>
      <c r="C172" s="43"/>
      <c r="D172" s="43"/>
      <c r="E172" s="43"/>
      <c r="F172" s="43"/>
      <c r="G172" s="43"/>
      <c r="H172" s="43"/>
      <c r="I172" s="43"/>
      <c r="J172" s="43"/>
      <c r="K172" s="42"/>
      <c r="L172" s="13"/>
      <c r="M172" s="13"/>
      <c r="N172" s="13"/>
      <c r="O172" s="13"/>
      <c r="P172" s="13"/>
      <c r="Q172" s="13"/>
      <c r="R172" s="14"/>
    </row>
    <row r="173" spans="2:18" x14ac:dyDescent="0.25">
      <c r="B173" s="19"/>
      <c r="C173" s="43"/>
      <c r="D173" s="43"/>
      <c r="E173" s="43"/>
      <c r="F173" s="43"/>
      <c r="G173" s="43"/>
      <c r="H173" s="43"/>
      <c r="I173" s="43"/>
      <c r="J173" s="43"/>
      <c r="K173" s="42"/>
      <c r="L173" s="13"/>
      <c r="M173" s="13"/>
      <c r="N173" s="13"/>
      <c r="O173" s="13"/>
      <c r="P173" s="13"/>
      <c r="Q173" s="13"/>
      <c r="R173" s="14"/>
    </row>
    <row r="174" spans="2:18" x14ac:dyDescent="0.25">
      <c r="B174" s="19"/>
      <c r="C174" s="43"/>
      <c r="D174" s="43"/>
      <c r="E174" s="43"/>
      <c r="F174" s="43"/>
      <c r="G174" s="43"/>
      <c r="H174" s="43"/>
      <c r="I174" s="43"/>
      <c r="J174" s="43"/>
      <c r="K174" s="42"/>
      <c r="L174" s="13"/>
      <c r="M174" s="13"/>
      <c r="N174" s="13"/>
      <c r="O174" s="13"/>
      <c r="P174" s="13"/>
      <c r="Q174" s="13"/>
      <c r="R174" s="14"/>
    </row>
    <row r="175" spans="2:18" x14ac:dyDescent="0.25">
      <c r="B175" s="19"/>
      <c r="C175" s="43"/>
      <c r="D175" s="43"/>
      <c r="E175" s="43"/>
      <c r="F175" s="43"/>
      <c r="G175" s="43"/>
      <c r="H175" s="43"/>
      <c r="I175" s="43"/>
      <c r="J175" s="43"/>
      <c r="K175" s="42"/>
      <c r="L175" s="13"/>
      <c r="M175" s="13"/>
      <c r="N175" s="13"/>
      <c r="O175" s="13"/>
      <c r="P175" s="13"/>
      <c r="Q175" s="13"/>
      <c r="R175" s="14"/>
    </row>
    <row r="176" spans="2:18" x14ac:dyDescent="0.25">
      <c r="B176" s="19"/>
      <c r="C176" s="43"/>
      <c r="D176" s="43"/>
      <c r="E176" s="43"/>
      <c r="F176" s="43"/>
      <c r="G176" s="43"/>
      <c r="H176" s="43"/>
      <c r="I176" s="43"/>
      <c r="J176" s="43"/>
      <c r="K176" s="314" t="s">
        <v>488</v>
      </c>
      <c r="L176" s="13"/>
      <c r="M176" s="13"/>
      <c r="N176" s="13"/>
      <c r="O176" s="13"/>
      <c r="P176" s="13"/>
      <c r="Q176" s="13"/>
      <c r="R176" s="14"/>
    </row>
    <row r="177" spans="2:18" ht="16.5" thickBot="1" x14ac:dyDescent="0.3">
      <c r="B177" s="19"/>
      <c r="C177" s="43"/>
      <c r="D177" s="43"/>
      <c r="E177" s="43"/>
      <c r="F177" s="43"/>
      <c r="G177" s="43"/>
      <c r="H177" s="43"/>
      <c r="I177" s="43"/>
      <c r="J177" s="43"/>
      <c r="K177" s="42"/>
      <c r="L177" s="13"/>
      <c r="M177" s="13"/>
      <c r="N177" s="13"/>
      <c r="O177" s="13"/>
      <c r="P177" s="13"/>
      <c r="Q177" s="13"/>
      <c r="R177" s="14"/>
    </row>
    <row r="178" spans="2:18" ht="19.5" thickBot="1" x14ac:dyDescent="0.35">
      <c r="B178" s="19"/>
      <c r="C178" s="55" t="s">
        <v>8</v>
      </c>
      <c r="D178" s="59">
        <f ca="1">YEAR(TODAY())-5</f>
        <v>2020</v>
      </c>
      <c r="E178" s="60">
        <f ca="1">D178+1</f>
        <v>2021</v>
      </c>
      <c r="F178" s="60">
        <f ca="1">E178+1</f>
        <v>2022</v>
      </c>
      <c r="G178" s="60">
        <f ca="1">F178+1</f>
        <v>2023</v>
      </c>
      <c r="H178" s="60">
        <f ca="1">G178+1</f>
        <v>2024</v>
      </c>
      <c r="I178" s="60">
        <f ca="1">H178+1</f>
        <v>2025</v>
      </c>
      <c r="J178" s="61" t="s">
        <v>91</v>
      </c>
      <c r="K178" s="13" t="s">
        <v>550</v>
      </c>
      <c r="L178" s="13"/>
      <c r="M178" s="13"/>
      <c r="N178" s="13"/>
      <c r="O178" s="13"/>
      <c r="P178" s="13"/>
      <c r="Q178" s="13"/>
      <c r="R178" s="14"/>
    </row>
    <row r="179" spans="2:18" x14ac:dyDescent="0.25">
      <c r="B179" s="19"/>
      <c r="C179" s="281" t="s">
        <v>279</v>
      </c>
      <c r="D179" s="225">
        <f>IF(AND(ISNUMBER(D115),ISNUMBER(D60)),D115/D60,"SIN DATOS")</f>
        <v>0.17734501546164039</v>
      </c>
      <c r="E179" s="226">
        <f>IF(AND(ISNUMBER(E115),ISNUMBER(E60)),E115/E60,"SIN DATOS")</f>
        <v>0.50577419022075509</v>
      </c>
      <c r="F179" s="226">
        <f>IF(AND(ISNUMBER(F115),ISNUMBER(F60)),F115/F60,"SIN DATOS")</f>
        <v>4.4366337905539462E-2</v>
      </c>
      <c r="G179" s="226">
        <f>IF(AND(ISNUMBER(G115),ISNUMBER(G60)),G115/G60,"SIN DATOS")</f>
        <v>0.10281261635019416</v>
      </c>
      <c r="H179" s="226">
        <f>IF(AND(ISNUMBER(H115),ISNUMBER(H60)),H115/H60,"SIN DATOS")</f>
        <v>8.7504125717382211E-2</v>
      </c>
      <c r="I179" s="224">
        <f ca="1">IF(AND(ISNUMBER(D179),ISNUMBER(E179),ISNUMBER(F179),ISNUMBER(G179),ISNUMBER(H179)),TREND(D179:H179,D$42:H$42,I$42),"SIN DATOS")</f>
        <v>8.7674511233899466E-3</v>
      </c>
      <c r="J179" s="56"/>
      <c r="K179" s="13"/>
      <c r="L179" s="13"/>
      <c r="M179" s="13"/>
      <c r="N179" s="13"/>
      <c r="O179" s="13"/>
      <c r="P179" s="13"/>
      <c r="Q179" s="13"/>
      <c r="R179" s="14"/>
    </row>
    <row r="180" spans="2:18" ht="16.5" thickBot="1" x14ac:dyDescent="0.3">
      <c r="B180" s="19"/>
      <c r="C180" s="279" t="s">
        <v>25</v>
      </c>
      <c r="D180" s="227">
        <f>Sector!B74/Sector!B108</f>
        <v>0.14017007569846482</v>
      </c>
      <c r="E180" s="228">
        <f>Sector!C74/Sector!C108</f>
        <v>0.13853374750938283</v>
      </c>
      <c r="F180" s="228">
        <f>Sector!D74/Sector!D108</f>
        <v>0.157739219917439</v>
      </c>
      <c r="G180" s="228">
        <f>Sector!E74/Sector!E108</f>
        <v>0.11292739945956078</v>
      </c>
      <c r="H180" s="228">
        <f>Sector!F74/Sector!F108</f>
        <v>9.0852129956304123E-2</v>
      </c>
      <c r="I180" s="224">
        <f ca="1">IF(AND(ISNUMBER(D180),ISNUMBER(E180),ISNUMBER(F180),ISNUMBER(G180),ISNUMBER(H180)),TREND(D180:H180,D$42:H$42,I$42),"SIN DATOS")</f>
        <v>9.0771842647985324E-2</v>
      </c>
      <c r="J180" s="52"/>
      <c r="K180" s="13"/>
      <c r="L180" s="13"/>
      <c r="M180" s="13"/>
      <c r="N180" s="13"/>
      <c r="O180" s="13"/>
      <c r="P180" s="13"/>
      <c r="Q180" s="13"/>
      <c r="R180" s="14"/>
    </row>
    <row r="181" spans="2:18" thickBot="1" x14ac:dyDescent="0.3">
      <c r="B181" s="19"/>
      <c r="C181" s="280" t="s">
        <v>278</v>
      </c>
      <c r="D181" s="229" t="str">
        <f t="shared" ref="D181:I181" si="6">IF(D179&gt;=D180,IF(D179=D180,"═","▲"),"▼")</f>
        <v>▲</v>
      </c>
      <c r="E181" s="230" t="str">
        <f t="shared" si="6"/>
        <v>▲</v>
      </c>
      <c r="F181" s="230" t="str">
        <f t="shared" si="6"/>
        <v>▼</v>
      </c>
      <c r="G181" s="230" t="str">
        <f t="shared" si="6"/>
        <v>▼</v>
      </c>
      <c r="H181" s="230" t="str">
        <f t="shared" si="6"/>
        <v>▼</v>
      </c>
      <c r="I181" s="231" t="str">
        <f t="shared" ca="1" si="6"/>
        <v>▼</v>
      </c>
      <c r="J181" s="13"/>
      <c r="K181" s="13"/>
      <c r="L181" s="13"/>
      <c r="M181" s="13"/>
      <c r="N181" s="13"/>
      <c r="O181" s="13"/>
      <c r="P181" s="13"/>
      <c r="Q181" s="13"/>
      <c r="R181" s="14"/>
    </row>
    <row r="182" spans="2:18" x14ac:dyDescent="0.25">
      <c r="B182" s="19"/>
      <c r="C182" s="43"/>
      <c r="D182" s="43"/>
      <c r="E182" s="43"/>
      <c r="F182" s="43"/>
      <c r="G182" s="43"/>
      <c r="H182" s="43"/>
      <c r="I182" s="43"/>
      <c r="J182" s="43"/>
      <c r="K182" s="42"/>
      <c r="L182" s="13"/>
      <c r="M182" s="13"/>
      <c r="N182" s="13"/>
      <c r="O182" s="13"/>
      <c r="P182" s="13"/>
      <c r="Q182" s="13"/>
      <c r="R182" s="14"/>
    </row>
    <row r="183" spans="2:18" x14ac:dyDescent="0.25">
      <c r="B183" s="19"/>
      <c r="C183" s="43"/>
      <c r="D183" s="43"/>
      <c r="E183" s="43"/>
      <c r="F183" s="43"/>
      <c r="G183" s="43"/>
      <c r="H183" s="43"/>
      <c r="I183" s="43"/>
      <c r="J183" s="43"/>
      <c r="K183" s="42"/>
      <c r="L183" s="13"/>
      <c r="M183" s="13"/>
      <c r="N183" s="13"/>
      <c r="O183" s="13"/>
      <c r="P183" s="13"/>
      <c r="Q183" s="13"/>
      <c r="R183" s="14"/>
    </row>
    <row r="184" spans="2:18" x14ac:dyDescent="0.25">
      <c r="B184" s="19"/>
      <c r="C184" s="43"/>
      <c r="D184" s="43"/>
      <c r="E184" s="43"/>
      <c r="F184" s="43"/>
      <c r="G184" s="43"/>
      <c r="H184" s="43"/>
      <c r="I184" s="43"/>
      <c r="J184" s="43"/>
      <c r="K184" s="42"/>
      <c r="L184" s="13"/>
      <c r="M184" s="13"/>
      <c r="N184" s="13"/>
      <c r="O184" s="13"/>
      <c r="P184" s="13"/>
      <c r="Q184" s="13"/>
      <c r="R184" s="14"/>
    </row>
    <row r="185" spans="2:18" x14ac:dyDescent="0.25">
      <c r="B185" s="19"/>
      <c r="C185" s="43"/>
      <c r="D185" s="43"/>
      <c r="E185" s="43"/>
      <c r="F185" s="43"/>
      <c r="G185" s="43"/>
      <c r="H185" s="43"/>
      <c r="I185" s="43"/>
      <c r="J185" s="43"/>
      <c r="K185" s="42"/>
      <c r="L185" s="13"/>
      <c r="M185" s="13"/>
      <c r="N185" s="13"/>
      <c r="O185" s="13"/>
      <c r="P185" s="13"/>
      <c r="Q185" s="13"/>
      <c r="R185" s="14"/>
    </row>
    <row r="186" spans="2:18" x14ac:dyDescent="0.25">
      <c r="B186" s="19"/>
      <c r="C186" s="43"/>
      <c r="D186" s="43"/>
      <c r="E186" s="43"/>
      <c r="F186" s="43"/>
      <c r="G186" s="43"/>
      <c r="H186" s="43"/>
      <c r="I186" s="43"/>
      <c r="J186" s="43"/>
      <c r="K186" s="42"/>
      <c r="L186" s="13"/>
      <c r="M186" s="13"/>
      <c r="N186" s="13"/>
      <c r="O186" s="13"/>
      <c r="P186" s="13"/>
      <c r="Q186" s="13"/>
      <c r="R186" s="14"/>
    </row>
    <row r="187" spans="2:18" x14ac:dyDescent="0.25">
      <c r="B187" s="19"/>
      <c r="C187" s="43"/>
      <c r="D187" s="43"/>
      <c r="E187" s="43"/>
      <c r="F187" s="43"/>
      <c r="G187" s="43"/>
      <c r="H187" s="43"/>
      <c r="I187" s="43"/>
      <c r="J187" s="43"/>
      <c r="K187" s="42"/>
      <c r="L187" s="13"/>
      <c r="M187" s="13"/>
      <c r="N187" s="13"/>
      <c r="O187" s="13"/>
      <c r="P187" s="13"/>
      <c r="Q187" s="13"/>
      <c r="R187" s="14"/>
    </row>
    <row r="188" spans="2:18" x14ac:dyDescent="0.25">
      <c r="B188" s="19"/>
      <c r="C188" s="43"/>
      <c r="D188" s="43"/>
      <c r="E188" s="43"/>
      <c r="F188" s="43"/>
      <c r="G188" s="43"/>
      <c r="H188" s="43"/>
      <c r="I188" s="43"/>
      <c r="J188" s="43"/>
      <c r="K188" s="42"/>
      <c r="L188" s="13"/>
      <c r="M188" s="13"/>
      <c r="N188" s="13"/>
      <c r="O188" s="13"/>
      <c r="P188" s="13"/>
      <c r="Q188" s="13"/>
      <c r="R188" s="14"/>
    </row>
    <row r="189" spans="2:18" x14ac:dyDescent="0.25">
      <c r="B189" s="19"/>
      <c r="C189" s="43"/>
      <c r="D189" s="43"/>
      <c r="E189" s="43"/>
      <c r="F189" s="43"/>
      <c r="G189" s="43"/>
      <c r="H189" s="43"/>
      <c r="I189" s="43"/>
      <c r="J189" s="43"/>
      <c r="K189" s="42"/>
      <c r="L189" s="13"/>
      <c r="M189" s="13"/>
      <c r="N189" s="13"/>
      <c r="O189" s="13"/>
      <c r="P189" s="13"/>
      <c r="Q189" s="13"/>
      <c r="R189" s="14"/>
    </row>
    <row r="190" spans="2:18" x14ac:dyDescent="0.25">
      <c r="B190" s="19"/>
      <c r="C190" s="43"/>
      <c r="D190" s="43"/>
      <c r="E190" s="43"/>
      <c r="F190" s="43"/>
      <c r="G190" s="43"/>
      <c r="H190" s="43"/>
      <c r="I190" s="43"/>
      <c r="J190" s="43"/>
      <c r="K190" s="42"/>
      <c r="L190" s="13"/>
      <c r="M190" s="13"/>
      <c r="N190" s="13"/>
      <c r="O190" s="13"/>
      <c r="P190" s="13"/>
      <c r="Q190" s="13"/>
      <c r="R190" s="14"/>
    </row>
    <row r="191" spans="2:18" x14ac:dyDescent="0.25">
      <c r="B191" s="19"/>
      <c r="C191" s="43"/>
      <c r="D191" s="43"/>
      <c r="E191" s="43"/>
      <c r="F191" s="43"/>
      <c r="G191" s="43"/>
      <c r="H191" s="43"/>
      <c r="I191" s="43"/>
      <c r="J191" s="43"/>
      <c r="K191" s="42"/>
      <c r="L191" s="13"/>
      <c r="M191" s="13"/>
      <c r="N191" s="13"/>
      <c r="O191" s="13"/>
      <c r="P191" s="13"/>
      <c r="Q191" s="13"/>
      <c r="R191" s="14"/>
    </row>
    <row r="192" spans="2:18" x14ac:dyDescent="0.25">
      <c r="B192" s="19"/>
      <c r="C192" s="43"/>
      <c r="D192" s="43"/>
      <c r="E192" s="43"/>
      <c r="F192" s="43"/>
      <c r="G192" s="43"/>
      <c r="H192" s="43"/>
      <c r="I192" s="43"/>
      <c r="J192" s="43"/>
      <c r="K192" s="42"/>
      <c r="L192" s="13"/>
      <c r="M192" s="13"/>
      <c r="N192" s="13"/>
      <c r="O192" s="13"/>
      <c r="P192" s="13"/>
      <c r="Q192" s="13"/>
      <c r="R192" s="14"/>
    </row>
    <row r="193" spans="2:18" ht="16.5" thickBot="1" x14ac:dyDescent="0.3">
      <c r="B193" s="45"/>
      <c r="C193" s="46"/>
      <c r="D193" s="46"/>
      <c r="E193" s="46"/>
      <c r="F193" s="46"/>
      <c r="G193" s="46"/>
      <c r="H193" s="46"/>
      <c r="I193" s="46"/>
      <c r="J193" s="46"/>
      <c r="K193" s="47"/>
      <c r="L193" s="17"/>
      <c r="M193" s="17"/>
      <c r="N193" s="17"/>
      <c r="O193" s="17"/>
      <c r="P193" s="17"/>
      <c r="Q193" s="17"/>
      <c r="R193" s="18"/>
    </row>
    <row r="194" spans="2:18" ht="15" x14ac:dyDescent="0.25">
      <c r="B194" s="40"/>
      <c r="C194" s="40"/>
      <c r="D194" s="40"/>
    </row>
    <row r="195" spans="2:18" ht="16.5" thickBot="1" x14ac:dyDescent="0.3"/>
    <row r="196" spans="2:18" ht="21.75" thickBot="1" x14ac:dyDescent="0.4">
      <c r="B196" s="50" t="s">
        <v>348</v>
      </c>
      <c r="C196" s="21"/>
      <c r="D196" s="22"/>
      <c r="E196" s="9"/>
      <c r="F196" s="9"/>
      <c r="G196" s="9"/>
      <c r="H196" s="9"/>
      <c r="I196" s="9"/>
      <c r="J196" s="9"/>
      <c r="K196" s="9"/>
      <c r="L196" s="9"/>
      <c r="M196" s="9"/>
      <c r="N196" s="9"/>
      <c r="O196" s="9"/>
      <c r="P196" s="9"/>
      <c r="Q196" s="9"/>
      <c r="R196" s="10"/>
    </row>
    <row r="197" spans="2:18" x14ac:dyDescent="0.25">
      <c r="B197" s="28"/>
      <c r="C197" s="31"/>
      <c r="D197" s="12"/>
      <c r="E197" s="13"/>
      <c r="F197" s="13"/>
      <c r="G197" s="13"/>
      <c r="H197" s="13"/>
      <c r="I197" s="13"/>
      <c r="J197" s="13"/>
      <c r="K197" s="13"/>
      <c r="L197" s="13"/>
      <c r="M197" s="13"/>
      <c r="N197" s="13"/>
      <c r="O197" s="13"/>
      <c r="P197" s="13"/>
      <c r="Q197" s="13"/>
      <c r="R197" s="14"/>
    </row>
    <row r="198" spans="2:18" x14ac:dyDescent="0.25">
      <c r="B198" s="28"/>
      <c r="C198" s="31"/>
      <c r="D198" s="12"/>
      <c r="E198" s="13"/>
      <c r="F198" s="13"/>
      <c r="G198" s="13"/>
      <c r="H198" s="13"/>
      <c r="I198" s="13"/>
      <c r="J198" s="13"/>
      <c r="K198" s="13"/>
      <c r="L198" s="13"/>
      <c r="M198" s="13"/>
      <c r="N198" s="13"/>
      <c r="O198" s="13"/>
      <c r="P198" s="13"/>
      <c r="Q198" s="13"/>
      <c r="R198" s="14"/>
    </row>
    <row r="199" spans="2:18" x14ac:dyDescent="0.25">
      <c r="B199" s="19"/>
      <c r="C199" s="43"/>
      <c r="D199" s="43"/>
      <c r="E199" s="43"/>
      <c r="F199" s="43"/>
      <c r="G199" s="43"/>
      <c r="H199" s="43"/>
      <c r="I199" s="43"/>
      <c r="J199" s="43"/>
      <c r="K199" s="42"/>
      <c r="L199" s="13"/>
      <c r="M199" s="13"/>
      <c r="N199" s="13"/>
      <c r="O199" s="13"/>
      <c r="P199" s="13"/>
      <c r="Q199" s="13"/>
      <c r="R199" s="14"/>
    </row>
    <row r="200" spans="2:18" x14ac:dyDescent="0.25">
      <c r="B200" s="19"/>
      <c r="C200" s="43"/>
      <c r="D200" s="43"/>
      <c r="E200" s="43"/>
      <c r="F200" s="43"/>
      <c r="G200" s="43"/>
      <c r="H200" s="43"/>
      <c r="I200" s="43"/>
      <c r="J200" s="43"/>
      <c r="K200" s="42"/>
      <c r="L200" s="13"/>
      <c r="M200" s="13"/>
      <c r="N200" s="13"/>
      <c r="O200" s="13"/>
      <c r="P200" s="13"/>
      <c r="Q200" s="13"/>
      <c r="R200" s="14"/>
    </row>
    <row r="201" spans="2:18" x14ac:dyDescent="0.25">
      <c r="B201" s="19"/>
      <c r="C201" s="43"/>
      <c r="D201" s="43"/>
      <c r="E201" s="43"/>
      <c r="F201" s="43"/>
      <c r="G201" s="43"/>
      <c r="H201" s="43"/>
      <c r="I201" s="43"/>
      <c r="J201" s="43"/>
      <c r="K201" s="42"/>
      <c r="L201" s="13"/>
      <c r="M201" s="13"/>
      <c r="N201" s="13"/>
      <c r="O201" s="13"/>
      <c r="P201" s="13"/>
      <c r="Q201" s="13"/>
      <c r="R201" s="14"/>
    </row>
    <row r="202" spans="2:18" x14ac:dyDescent="0.25">
      <c r="B202" s="19"/>
      <c r="C202" s="43"/>
      <c r="D202" s="43"/>
      <c r="E202" s="43"/>
      <c r="F202" s="43"/>
      <c r="G202" s="43"/>
      <c r="H202" s="43"/>
      <c r="I202" s="43"/>
      <c r="J202" s="43"/>
      <c r="K202" s="42"/>
      <c r="L202" s="13"/>
      <c r="M202" s="13"/>
      <c r="N202" s="13"/>
      <c r="O202" s="13"/>
      <c r="P202" s="13"/>
      <c r="Q202" s="13"/>
      <c r="R202" s="14"/>
    </row>
    <row r="203" spans="2:18" x14ac:dyDescent="0.25">
      <c r="B203" s="19"/>
      <c r="C203" s="43"/>
      <c r="D203" s="43"/>
      <c r="E203" s="43"/>
      <c r="F203" s="43"/>
      <c r="G203" s="43"/>
      <c r="H203" s="43"/>
      <c r="I203" s="43"/>
      <c r="J203" s="43"/>
      <c r="K203" s="42"/>
      <c r="L203" s="13"/>
      <c r="M203" s="13"/>
      <c r="N203" s="13"/>
      <c r="O203" s="13"/>
      <c r="P203" s="13"/>
      <c r="Q203" s="13"/>
      <c r="R203" s="14"/>
    </row>
    <row r="204" spans="2:18" x14ac:dyDescent="0.25">
      <c r="B204" s="19"/>
      <c r="C204" s="43"/>
      <c r="D204" s="43"/>
      <c r="E204" s="43"/>
      <c r="F204" s="43"/>
      <c r="G204" s="43"/>
      <c r="H204" s="43"/>
      <c r="I204" s="43"/>
      <c r="J204" s="43"/>
      <c r="K204" s="42"/>
      <c r="L204" s="13"/>
      <c r="M204" s="13"/>
      <c r="N204" s="13"/>
      <c r="O204" s="13"/>
      <c r="P204" s="13"/>
      <c r="Q204" s="13"/>
      <c r="R204" s="14"/>
    </row>
    <row r="205" spans="2:18" ht="16.5" thickBot="1" x14ac:dyDescent="0.3">
      <c r="B205" s="19"/>
      <c r="C205" s="43"/>
      <c r="D205" s="43"/>
      <c r="E205" s="43"/>
      <c r="F205" s="43"/>
      <c r="G205" s="43"/>
      <c r="H205" s="43"/>
      <c r="I205" s="43"/>
      <c r="J205" s="43"/>
      <c r="K205" s="314" t="s">
        <v>489</v>
      </c>
      <c r="L205" s="13"/>
      <c r="M205" s="13"/>
      <c r="N205" s="13"/>
      <c r="O205" s="13"/>
      <c r="P205" s="13"/>
      <c r="Q205" s="13"/>
      <c r="R205" s="14"/>
    </row>
    <row r="206" spans="2:18" ht="19.5" thickBot="1" x14ac:dyDescent="0.35">
      <c r="B206" s="19"/>
      <c r="C206" s="55" t="s">
        <v>4</v>
      </c>
      <c r="D206" s="59">
        <f ca="1">YEAR(TODAY())-5</f>
        <v>2020</v>
      </c>
      <c r="E206" s="60">
        <f ca="1">D206+1</f>
        <v>2021</v>
      </c>
      <c r="F206" s="60">
        <f ca="1">E206+1</f>
        <v>2022</v>
      </c>
      <c r="G206" s="60">
        <f ca="1">F206+1</f>
        <v>2023</v>
      </c>
      <c r="H206" s="60">
        <f ca="1">G206+1</f>
        <v>2024</v>
      </c>
      <c r="I206" s="60">
        <f ca="1">H206+1</f>
        <v>2025</v>
      </c>
      <c r="J206" s="61" t="s">
        <v>91</v>
      </c>
      <c r="K206" s="13" t="s">
        <v>344</v>
      </c>
      <c r="L206" s="13"/>
      <c r="M206" s="13"/>
      <c r="N206" s="13"/>
      <c r="O206" s="13"/>
      <c r="P206" s="13"/>
      <c r="Q206" s="13"/>
      <c r="R206" s="14"/>
    </row>
    <row r="207" spans="2:18" x14ac:dyDescent="0.25">
      <c r="B207" s="19"/>
      <c r="C207" s="281" t="s">
        <v>279</v>
      </c>
      <c r="D207" s="232">
        <f>IF(AND(ISNUMBER(D50),ISNUMBER(D79)),D50-D79,"SIN DATOS")</f>
        <v>-66322</v>
      </c>
      <c r="E207" s="233">
        <f>IF(AND(ISNUMBER(E50),ISNUMBER(E79)),E50-E79,"SIN DATOS")</f>
        <v>-48065</v>
      </c>
      <c r="F207" s="233">
        <f>IF(AND(ISNUMBER(F50),ISNUMBER(F79)),F50-F79,"SIN DATOS")</f>
        <v>39857</v>
      </c>
      <c r="G207" s="233">
        <f>IF(AND(ISNUMBER(G50),ISNUMBER(G79)),G50-G79,"SIN DATOS")</f>
        <v>81622</v>
      </c>
      <c r="H207" s="233">
        <f>IF(AND(ISNUMBER(H50),ISNUMBER(H79)),H50-H79,"SIN DATOS")</f>
        <v>96809</v>
      </c>
      <c r="I207" s="218">
        <f ca="1">IF(AND(ISNUMBER(D207),ISNUMBER(E207),ISNUMBER(F207),ISNUMBER(G207),ISNUMBER(H207)),TREND(D207:H207,D$42:H$42,I$42),"SIN DATOS")</f>
        <v>157564.90000000596</v>
      </c>
      <c r="J207" s="56"/>
      <c r="K207" s="42"/>
      <c r="L207" s="13"/>
      <c r="M207" s="13"/>
      <c r="N207" s="13"/>
      <c r="O207" s="13"/>
      <c r="P207" s="13"/>
      <c r="Q207" s="13"/>
      <c r="R207" s="14"/>
    </row>
    <row r="208" spans="2:18" ht="16.5" thickBot="1" x14ac:dyDescent="0.3">
      <c r="B208" s="19"/>
      <c r="C208" s="282" t="s">
        <v>25</v>
      </c>
      <c r="D208" s="234">
        <f>Sector!B94-Sector!B126</f>
        <v>-5055100</v>
      </c>
      <c r="E208" s="235">
        <f>Sector!C94-Sector!C126</f>
        <v>-5075877</v>
      </c>
      <c r="F208" s="235">
        <f>Sector!D94-Sector!D126</f>
        <v>-5774177</v>
      </c>
      <c r="G208" s="235">
        <f>Sector!E94-Sector!E126</f>
        <v>-5939155</v>
      </c>
      <c r="H208" s="235">
        <f>Sector!F94-Sector!F126</f>
        <v>-2945093</v>
      </c>
      <c r="I208" s="303">
        <f ca="1">IF(AND(ISNUMBER(D208),ISNUMBER(E208),ISNUMBER(F208),ISNUMBER(G208),ISNUMBER(H208)),TREND(D208:H208,D$42:H$42,I$42),"SIN DATOS")</f>
        <v>-3950859.5999999046</v>
      </c>
      <c r="J208" s="52"/>
      <c r="K208" s="42"/>
      <c r="L208" s="13"/>
      <c r="M208" s="13"/>
      <c r="N208" s="13"/>
      <c r="O208" s="13"/>
      <c r="P208" s="13"/>
      <c r="Q208" s="13"/>
      <c r="R208" s="14"/>
    </row>
    <row r="209" spans="2:18" ht="15" x14ac:dyDescent="0.25">
      <c r="B209" s="19"/>
      <c r="C209" s="11"/>
      <c r="D209" s="11"/>
      <c r="E209" s="11"/>
      <c r="F209" s="11"/>
      <c r="G209" s="11"/>
      <c r="H209" s="11"/>
      <c r="I209" s="11"/>
      <c r="J209" s="11"/>
      <c r="K209" s="42"/>
      <c r="L209" s="13"/>
      <c r="M209" s="13"/>
      <c r="N209" s="13"/>
      <c r="O209" s="13"/>
      <c r="P209" s="13"/>
      <c r="Q209" s="13"/>
      <c r="R209" s="14"/>
    </row>
    <row r="210" spans="2:18" ht="15" x14ac:dyDescent="0.25">
      <c r="B210" s="19"/>
      <c r="C210" s="11"/>
      <c r="D210" s="11"/>
      <c r="E210" s="11"/>
      <c r="F210" s="11"/>
      <c r="G210" s="11"/>
      <c r="H210" s="11"/>
      <c r="I210" s="11"/>
      <c r="J210" s="11"/>
      <c r="K210" s="42"/>
      <c r="L210" s="13"/>
      <c r="M210" s="13"/>
      <c r="N210" s="13"/>
      <c r="O210" s="13"/>
      <c r="P210" s="13"/>
      <c r="Q210" s="13"/>
      <c r="R210" s="14"/>
    </row>
    <row r="211" spans="2:18" x14ac:dyDescent="0.25">
      <c r="B211" s="19"/>
      <c r="C211" s="11"/>
      <c r="D211" s="12"/>
      <c r="E211" s="13"/>
      <c r="F211" s="13"/>
      <c r="G211" s="13"/>
      <c r="H211" s="13"/>
      <c r="I211" s="13"/>
      <c r="J211" s="13"/>
      <c r="K211" s="13"/>
      <c r="L211" s="13"/>
      <c r="M211" s="13"/>
      <c r="N211" s="13"/>
      <c r="O211" s="13"/>
      <c r="P211" s="13"/>
      <c r="Q211" s="13"/>
      <c r="R211" s="14"/>
    </row>
    <row r="212" spans="2:18" x14ac:dyDescent="0.25">
      <c r="B212" s="19"/>
      <c r="C212" s="11"/>
      <c r="D212" s="12"/>
      <c r="E212" s="13"/>
      <c r="F212" s="13"/>
      <c r="G212" s="13"/>
      <c r="H212" s="13"/>
      <c r="I212" s="13"/>
      <c r="J212" s="13"/>
      <c r="K212" s="13"/>
      <c r="L212" s="13"/>
      <c r="M212" s="13"/>
      <c r="N212" s="13"/>
      <c r="O212" s="13"/>
      <c r="P212" s="13"/>
      <c r="Q212" s="13"/>
      <c r="R212" s="14"/>
    </row>
    <row r="213" spans="2:18" x14ac:dyDescent="0.25">
      <c r="B213" s="19"/>
      <c r="C213" s="11"/>
      <c r="D213" s="12"/>
      <c r="E213" s="13"/>
      <c r="F213" s="13"/>
      <c r="G213" s="13"/>
      <c r="H213" s="13"/>
      <c r="I213" s="13"/>
      <c r="J213" s="13"/>
      <c r="K213" s="13"/>
      <c r="L213" s="13"/>
      <c r="M213" s="13"/>
      <c r="N213" s="13"/>
      <c r="O213" s="13"/>
      <c r="P213" s="13"/>
      <c r="Q213" s="13"/>
      <c r="R213" s="14"/>
    </row>
    <row r="214" spans="2:18" x14ac:dyDescent="0.25">
      <c r="B214" s="19"/>
      <c r="C214" s="11"/>
      <c r="D214" s="12"/>
      <c r="E214" s="13"/>
      <c r="F214" s="13"/>
      <c r="G214" s="13"/>
      <c r="H214" s="13"/>
      <c r="I214" s="13"/>
      <c r="J214" s="13"/>
      <c r="K214" s="13"/>
      <c r="L214" s="13"/>
      <c r="M214" s="13"/>
      <c r="N214" s="13"/>
      <c r="O214" s="13"/>
      <c r="P214" s="13"/>
      <c r="Q214" s="13"/>
      <c r="R214" s="14"/>
    </row>
    <row r="215" spans="2:18" x14ac:dyDescent="0.25">
      <c r="B215" s="19"/>
      <c r="C215" s="11"/>
      <c r="D215" s="12"/>
      <c r="E215" s="13"/>
      <c r="F215" s="13"/>
      <c r="G215" s="13"/>
      <c r="H215" s="13"/>
      <c r="I215" s="13"/>
      <c r="J215" s="13"/>
      <c r="K215" s="13"/>
      <c r="L215" s="13"/>
      <c r="M215" s="13"/>
      <c r="N215" s="13"/>
      <c r="O215" s="13"/>
      <c r="P215" s="13"/>
      <c r="Q215" s="13"/>
      <c r="R215" s="14"/>
    </row>
    <row r="216" spans="2:18" x14ac:dyDescent="0.25">
      <c r="B216" s="19"/>
      <c r="C216" s="11"/>
      <c r="D216" s="12"/>
      <c r="E216" s="13"/>
      <c r="F216" s="13"/>
      <c r="G216" s="13"/>
      <c r="H216" s="13"/>
      <c r="I216" s="13"/>
      <c r="J216" s="13"/>
      <c r="K216" s="13"/>
      <c r="L216" s="13"/>
      <c r="M216" s="13"/>
      <c r="N216" s="13"/>
      <c r="O216" s="13"/>
      <c r="P216" s="13"/>
      <c r="Q216" s="13"/>
      <c r="R216" s="14"/>
    </row>
    <row r="217" spans="2:18" x14ac:dyDescent="0.25">
      <c r="B217" s="19"/>
      <c r="C217" s="11"/>
      <c r="D217" s="12"/>
      <c r="E217" s="13"/>
      <c r="F217" s="13"/>
      <c r="G217" s="13"/>
      <c r="H217" s="13"/>
      <c r="I217" s="13"/>
      <c r="J217" s="13"/>
      <c r="K217" s="13"/>
      <c r="L217" s="13"/>
      <c r="M217" s="13"/>
      <c r="N217" s="13"/>
      <c r="O217" s="13"/>
      <c r="P217" s="13"/>
      <c r="Q217" s="13"/>
      <c r="R217" s="14"/>
    </row>
    <row r="218" spans="2:18" x14ac:dyDescent="0.25">
      <c r="B218" s="19"/>
      <c r="C218" s="11"/>
      <c r="D218" s="12"/>
      <c r="E218" s="13"/>
      <c r="F218" s="13"/>
      <c r="G218" s="13"/>
      <c r="H218" s="13"/>
      <c r="I218" s="13"/>
      <c r="J218" s="13"/>
      <c r="K218" s="13"/>
      <c r="L218" s="13"/>
      <c r="M218" s="13"/>
      <c r="N218" s="13"/>
      <c r="O218" s="13"/>
      <c r="P218" s="13"/>
      <c r="Q218" s="13"/>
      <c r="R218" s="14"/>
    </row>
    <row r="219" spans="2:18" x14ac:dyDescent="0.25">
      <c r="B219" s="19"/>
      <c r="C219" s="11"/>
      <c r="D219" s="12"/>
      <c r="E219" s="13"/>
      <c r="F219" s="13"/>
      <c r="G219" s="13"/>
      <c r="H219" s="13"/>
      <c r="I219" s="13"/>
      <c r="J219" s="13"/>
      <c r="K219" s="13"/>
      <c r="L219" s="13"/>
      <c r="M219" s="13"/>
      <c r="N219" s="13"/>
      <c r="O219" s="13"/>
      <c r="P219" s="13"/>
      <c r="Q219" s="13"/>
      <c r="R219" s="14"/>
    </row>
    <row r="220" spans="2:18" x14ac:dyDescent="0.25">
      <c r="B220" s="19"/>
      <c r="C220" s="11"/>
      <c r="D220" s="12"/>
      <c r="E220" s="13"/>
      <c r="F220" s="13"/>
      <c r="G220" s="13"/>
      <c r="H220" s="13"/>
      <c r="I220" s="13"/>
      <c r="J220" s="13"/>
      <c r="K220" s="13"/>
      <c r="L220" s="13"/>
      <c r="M220" s="13"/>
      <c r="N220" s="13"/>
      <c r="O220" s="13"/>
      <c r="P220" s="13"/>
      <c r="Q220" s="13"/>
      <c r="R220" s="14"/>
    </row>
    <row r="221" spans="2:18" x14ac:dyDescent="0.25">
      <c r="B221" s="19"/>
      <c r="C221" s="11"/>
      <c r="D221" s="12"/>
      <c r="E221" s="13"/>
      <c r="F221" s="13"/>
      <c r="G221" s="13"/>
      <c r="H221" s="13"/>
      <c r="I221" s="13"/>
      <c r="J221" s="13"/>
      <c r="K221" s="13"/>
      <c r="L221" s="13"/>
      <c r="M221" s="13"/>
      <c r="N221" s="13"/>
      <c r="O221" s="13"/>
      <c r="P221" s="13"/>
      <c r="Q221" s="13"/>
      <c r="R221" s="14"/>
    </row>
    <row r="222" spans="2:18" x14ac:dyDescent="0.25">
      <c r="B222" s="19"/>
      <c r="C222" s="11"/>
      <c r="D222" s="12"/>
      <c r="E222" s="13"/>
      <c r="F222" s="13"/>
      <c r="G222" s="13"/>
      <c r="H222" s="13"/>
      <c r="I222" s="13"/>
      <c r="J222" s="13"/>
      <c r="K222" s="13"/>
      <c r="L222" s="13"/>
      <c r="M222" s="13"/>
      <c r="N222" s="13"/>
      <c r="O222" s="13"/>
      <c r="P222" s="13"/>
      <c r="Q222" s="13"/>
      <c r="R222" s="14"/>
    </row>
    <row r="223" spans="2:18" x14ac:dyDescent="0.25">
      <c r="B223" s="19"/>
      <c r="C223" s="11"/>
      <c r="D223" s="12"/>
      <c r="E223" s="13"/>
      <c r="F223" s="13"/>
      <c r="G223" s="13"/>
      <c r="H223" s="13"/>
      <c r="I223" s="13"/>
      <c r="J223" s="13"/>
      <c r="K223" s="13"/>
      <c r="L223" s="13"/>
      <c r="M223" s="13"/>
      <c r="N223" s="13"/>
      <c r="O223" s="13"/>
      <c r="P223" s="13"/>
      <c r="Q223" s="13"/>
      <c r="R223" s="14"/>
    </row>
    <row r="224" spans="2:18" x14ac:dyDescent="0.25">
      <c r="B224" s="19"/>
      <c r="C224" s="11"/>
      <c r="D224" s="12"/>
      <c r="E224" s="13"/>
      <c r="F224" s="13"/>
      <c r="G224" s="13"/>
      <c r="H224" s="13"/>
      <c r="I224" s="13"/>
      <c r="J224" s="13"/>
      <c r="K224" s="13"/>
      <c r="L224" s="13"/>
      <c r="M224" s="13"/>
      <c r="N224" s="13"/>
      <c r="O224" s="13"/>
      <c r="P224" s="13"/>
      <c r="Q224" s="13"/>
      <c r="R224" s="14"/>
    </row>
    <row r="225" spans="2:18" x14ac:dyDescent="0.25">
      <c r="B225" s="19"/>
      <c r="C225" s="11"/>
      <c r="D225" s="12"/>
      <c r="E225" s="13"/>
      <c r="F225" s="13"/>
      <c r="G225" s="13"/>
      <c r="H225" s="13"/>
      <c r="I225" s="13"/>
      <c r="J225" s="13"/>
      <c r="K225" s="13"/>
      <c r="L225" s="13"/>
      <c r="M225" s="13"/>
      <c r="N225" s="13"/>
      <c r="O225" s="13"/>
      <c r="P225" s="13"/>
      <c r="Q225" s="13"/>
      <c r="R225" s="14"/>
    </row>
    <row r="226" spans="2:18" x14ac:dyDescent="0.25">
      <c r="B226" s="19"/>
      <c r="C226" s="11"/>
      <c r="D226" s="12"/>
      <c r="E226" s="13"/>
      <c r="F226" s="13"/>
      <c r="G226" s="13"/>
      <c r="H226" s="13"/>
      <c r="I226" s="13"/>
      <c r="J226" s="13"/>
      <c r="K226" s="13"/>
      <c r="L226" s="13"/>
      <c r="M226" s="13"/>
      <c r="N226" s="13"/>
      <c r="O226" s="13"/>
      <c r="P226" s="13"/>
      <c r="Q226" s="13"/>
      <c r="R226" s="14"/>
    </row>
    <row r="227" spans="2:18" x14ac:dyDescent="0.25">
      <c r="B227" s="19"/>
      <c r="C227" s="11"/>
      <c r="D227" s="12"/>
      <c r="E227" s="13"/>
      <c r="F227" s="13"/>
      <c r="G227" s="13"/>
      <c r="H227" s="13"/>
      <c r="I227" s="13"/>
      <c r="J227" s="13"/>
      <c r="K227" s="13"/>
      <c r="L227" s="13"/>
      <c r="M227" s="13"/>
      <c r="N227" s="13"/>
      <c r="O227" s="13"/>
      <c r="P227" s="13"/>
      <c r="Q227" s="13"/>
      <c r="R227" s="14"/>
    </row>
    <row r="228" spans="2:18" x14ac:dyDescent="0.25">
      <c r="B228" s="19"/>
      <c r="C228" s="11"/>
      <c r="D228" s="12"/>
      <c r="E228" s="13"/>
      <c r="F228" s="13"/>
      <c r="G228" s="13"/>
      <c r="H228" s="13"/>
      <c r="I228" s="13"/>
      <c r="J228" s="13"/>
      <c r="K228" s="13"/>
      <c r="L228" s="13"/>
      <c r="M228" s="13"/>
      <c r="N228" s="13"/>
      <c r="O228" s="13"/>
      <c r="P228" s="13"/>
      <c r="Q228" s="13"/>
      <c r="R228" s="14"/>
    </row>
    <row r="229" spans="2:18" x14ac:dyDescent="0.25">
      <c r="B229" s="19"/>
      <c r="C229" s="11"/>
      <c r="D229" s="12"/>
      <c r="E229" s="13"/>
      <c r="F229" s="13"/>
      <c r="G229" s="13"/>
      <c r="H229" s="13"/>
      <c r="I229" s="13"/>
      <c r="J229" s="13"/>
      <c r="K229" s="13"/>
      <c r="L229" s="13"/>
      <c r="M229" s="13"/>
      <c r="N229" s="13"/>
      <c r="O229" s="13"/>
      <c r="P229" s="13"/>
      <c r="Q229" s="13"/>
      <c r="R229" s="14"/>
    </row>
    <row r="230" spans="2:18" x14ac:dyDescent="0.25">
      <c r="B230" s="19"/>
      <c r="C230" s="11"/>
      <c r="D230" s="12"/>
      <c r="E230" s="13"/>
      <c r="F230" s="13"/>
      <c r="G230" s="13"/>
      <c r="H230" s="13"/>
      <c r="I230" s="13"/>
      <c r="J230" s="13"/>
      <c r="K230" s="13"/>
      <c r="L230" s="13"/>
      <c r="M230" s="13"/>
      <c r="N230" s="13"/>
      <c r="O230" s="13"/>
      <c r="P230" s="13"/>
      <c r="Q230" s="13"/>
      <c r="R230" s="14"/>
    </row>
    <row r="231" spans="2:18" x14ac:dyDescent="0.25">
      <c r="B231" s="19"/>
      <c r="C231" s="11"/>
      <c r="D231" s="12"/>
      <c r="E231" s="13"/>
      <c r="F231" s="13"/>
      <c r="G231" s="13"/>
      <c r="H231" s="13"/>
      <c r="I231" s="13"/>
      <c r="J231" s="13"/>
      <c r="K231" s="13"/>
      <c r="L231" s="13"/>
      <c r="M231" s="13"/>
      <c r="N231" s="13"/>
      <c r="O231" s="13"/>
      <c r="P231" s="13"/>
      <c r="Q231" s="13"/>
      <c r="R231" s="14"/>
    </row>
    <row r="232" spans="2:18" x14ac:dyDescent="0.25">
      <c r="B232" s="19"/>
      <c r="C232" s="11"/>
      <c r="D232" s="12"/>
      <c r="E232" s="13"/>
      <c r="F232" s="13"/>
      <c r="G232" s="13"/>
      <c r="H232" s="13"/>
      <c r="I232" s="13"/>
      <c r="J232" s="13"/>
      <c r="K232" s="13"/>
      <c r="L232" s="13"/>
      <c r="M232" s="13"/>
      <c r="N232" s="13"/>
      <c r="O232" s="13"/>
      <c r="P232" s="13"/>
      <c r="Q232" s="13"/>
      <c r="R232" s="14"/>
    </row>
    <row r="233" spans="2:18" x14ac:dyDescent="0.25">
      <c r="B233" s="19"/>
      <c r="C233" s="11"/>
      <c r="D233" s="12"/>
      <c r="E233" s="13"/>
      <c r="F233" s="13"/>
      <c r="G233" s="13"/>
      <c r="H233" s="13"/>
      <c r="I233" s="13"/>
      <c r="J233" s="13"/>
      <c r="K233" s="13"/>
      <c r="L233" s="13"/>
      <c r="M233" s="13"/>
      <c r="N233" s="13"/>
      <c r="O233" s="13"/>
      <c r="P233" s="13"/>
      <c r="Q233" s="13"/>
      <c r="R233" s="14"/>
    </row>
    <row r="234" spans="2:18" x14ac:dyDescent="0.25">
      <c r="B234" s="19"/>
      <c r="C234" s="11"/>
      <c r="D234" s="12"/>
      <c r="E234" s="13"/>
      <c r="F234" s="13"/>
      <c r="G234" s="13"/>
      <c r="H234" s="13"/>
      <c r="I234" s="13"/>
      <c r="J234" s="13"/>
      <c r="K234" s="13"/>
      <c r="L234" s="13"/>
      <c r="M234" s="13"/>
      <c r="N234" s="13"/>
      <c r="O234" s="13"/>
      <c r="P234" s="13"/>
      <c r="Q234" s="13"/>
      <c r="R234" s="14"/>
    </row>
    <row r="235" spans="2:18" x14ac:dyDescent="0.25">
      <c r="B235" s="19"/>
      <c r="C235" s="11"/>
      <c r="D235" s="12"/>
      <c r="E235" s="13"/>
      <c r="F235" s="13"/>
      <c r="G235" s="13"/>
      <c r="H235" s="13"/>
      <c r="I235" s="13"/>
      <c r="J235" s="13"/>
      <c r="K235" s="13"/>
      <c r="L235" s="13"/>
      <c r="M235" s="13"/>
      <c r="N235" s="13"/>
      <c r="O235" s="13"/>
      <c r="P235" s="13"/>
      <c r="Q235" s="13"/>
      <c r="R235" s="14"/>
    </row>
    <row r="236" spans="2:18" x14ac:dyDescent="0.25">
      <c r="B236" s="19"/>
      <c r="C236" s="11"/>
      <c r="D236" s="12"/>
      <c r="E236" s="13"/>
      <c r="F236" s="13"/>
      <c r="G236" s="13"/>
      <c r="H236" s="13"/>
      <c r="I236" s="13"/>
      <c r="J236" s="13"/>
      <c r="K236" s="314"/>
      <c r="L236" s="13"/>
      <c r="M236" s="13"/>
      <c r="N236" s="13"/>
      <c r="O236" s="13"/>
      <c r="P236" s="13"/>
      <c r="Q236" s="13"/>
      <c r="R236" s="14"/>
    </row>
    <row r="237" spans="2:18" ht="16.5" thickBot="1" x14ac:dyDescent="0.3">
      <c r="B237" s="19"/>
      <c r="C237" s="11"/>
      <c r="D237" s="12"/>
      <c r="E237" s="13"/>
      <c r="F237" s="13"/>
      <c r="G237" s="13"/>
      <c r="H237" s="13"/>
      <c r="I237" s="13"/>
      <c r="J237" s="13"/>
      <c r="K237" s="314" t="s">
        <v>490</v>
      </c>
      <c r="L237" s="13"/>
      <c r="M237" s="13"/>
      <c r="N237" s="13"/>
      <c r="O237" s="13"/>
      <c r="P237" s="13"/>
      <c r="Q237" s="13"/>
      <c r="R237" s="14"/>
    </row>
    <row r="238" spans="2:18" ht="19.5" thickBot="1" x14ac:dyDescent="0.35">
      <c r="B238" s="19"/>
      <c r="C238" s="55" t="s">
        <v>10</v>
      </c>
      <c r="D238" s="59">
        <f ca="1">YEAR(TODAY())-5</f>
        <v>2020</v>
      </c>
      <c r="E238" s="60">
        <f ca="1">D238+1</f>
        <v>2021</v>
      </c>
      <c r="F238" s="60">
        <f ca="1">E238+1</f>
        <v>2022</v>
      </c>
      <c r="G238" s="60">
        <f ca="1">F238+1</f>
        <v>2023</v>
      </c>
      <c r="H238" s="60">
        <f ca="1">G238+1</f>
        <v>2024</v>
      </c>
      <c r="I238" s="60">
        <f ca="1">H238+1</f>
        <v>2025</v>
      </c>
      <c r="J238" s="61" t="s">
        <v>91</v>
      </c>
      <c r="K238" s="13" t="s">
        <v>21</v>
      </c>
      <c r="L238" s="13"/>
      <c r="M238" s="13"/>
      <c r="N238" s="13"/>
      <c r="O238" s="13"/>
      <c r="P238" s="13"/>
      <c r="Q238" s="13"/>
      <c r="R238" s="14"/>
    </row>
    <row r="239" spans="2:18" x14ac:dyDescent="0.25">
      <c r="B239" s="19"/>
      <c r="C239" s="281" t="s">
        <v>279</v>
      </c>
      <c r="D239" s="236">
        <f>IF(AND(ISNUMBER(D50),ISNUMBER(D79)),D50/D79,"SIN DATOS")</f>
        <v>0.65113514423380392</v>
      </c>
      <c r="E239" s="237">
        <f>IF(AND(ISNUMBER(E50),ISNUMBER(E79)),E50/E79,"SIN DATOS")</f>
        <v>0.78402897287387718</v>
      </c>
      <c r="F239" s="237">
        <f>IF(AND(ISNUMBER(F50),ISNUMBER(F79)),F50/F79,"SIN DATOS")</f>
        <v>1.2103393864551504</v>
      </c>
      <c r="G239" s="237">
        <f>IF(AND(ISNUMBER(G50),ISNUMBER(G79)),G50/G79,"SIN DATOS")</f>
        <v>1.3315352933052795</v>
      </c>
      <c r="H239" s="237">
        <f>IF(AND(ISNUMBER(H50),ISNUMBER(H79)),H50/H79,"SIN DATOS")</f>
        <v>1.3687568564115067</v>
      </c>
      <c r="I239" s="305">
        <f ca="1">IF(AND(ISNUMBER(D239),ISNUMBER(E239),ISNUMBER(F239),ISNUMBER(G239),ISNUMBER(H239)),TREND(D239:H239,D$42:H$42,I$42),"SIN DATOS")</f>
        <v>1.6639840540919408</v>
      </c>
      <c r="J239" s="56"/>
      <c r="K239" s="42"/>
      <c r="L239" s="13"/>
      <c r="M239" s="13"/>
      <c r="N239" s="13"/>
      <c r="O239" s="13"/>
      <c r="P239" s="13"/>
      <c r="Q239" s="13"/>
      <c r="R239" s="14"/>
    </row>
    <row r="240" spans="2:18" ht="16.5" thickBot="1" x14ac:dyDescent="0.3">
      <c r="B240" s="19"/>
      <c r="C240" s="279" t="s">
        <v>25</v>
      </c>
      <c r="D240" s="238">
        <f>Sector!B94/Sector!B126</f>
        <v>0.7560244715886586</v>
      </c>
      <c r="E240" s="239">
        <f>Sector!C94/Sector!C126</f>
        <v>0.77318436183565509</v>
      </c>
      <c r="F240" s="239">
        <f>Sector!D94/Sector!D126</f>
        <v>0.75373560630021741</v>
      </c>
      <c r="G240" s="239">
        <f>Sector!E94/Sector!E126</f>
        <v>0.76035055614247982</v>
      </c>
      <c r="H240" s="239">
        <f>Sector!F94/Sector!F126</f>
        <v>0.85302890134064346</v>
      </c>
      <c r="I240" s="305">
        <f ca="1">IF(AND(ISNUMBER(D240),ISNUMBER(E240),ISNUMBER(F240),ISNUMBER(G240),ISNUMBER(H240)),TREND(D240:H240,D$42:H$42,I$42),"SIN DATOS")</f>
        <v>0.83361729558477293</v>
      </c>
      <c r="J240" s="52"/>
      <c r="K240" s="42"/>
      <c r="L240" s="13"/>
      <c r="M240" s="13"/>
      <c r="N240" s="13"/>
      <c r="O240" s="13"/>
      <c r="P240" s="13"/>
      <c r="Q240" s="13"/>
      <c r="R240" s="14"/>
    </row>
    <row r="241" spans="2:18" thickBot="1" x14ac:dyDescent="0.3">
      <c r="B241" s="19"/>
      <c r="C241" s="280" t="s">
        <v>278</v>
      </c>
      <c r="D241" s="229" t="str">
        <f t="shared" ref="D241:I241" si="7">IF(D239&gt;=D240,IF(D239=D240,"═","▲"),"▼")</f>
        <v>▼</v>
      </c>
      <c r="E241" s="230" t="str">
        <f t="shared" si="7"/>
        <v>▲</v>
      </c>
      <c r="F241" s="230" t="str">
        <f t="shared" si="7"/>
        <v>▲</v>
      </c>
      <c r="G241" s="230" t="str">
        <f t="shared" si="7"/>
        <v>▲</v>
      </c>
      <c r="H241" s="230" t="str">
        <f t="shared" si="7"/>
        <v>▲</v>
      </c>
      <c r="I241" s="231" t="str">
        <f t="shared" ca="1" si="7"/>
        <v>▲</v>
      </c>
      <c r="J241" s="13"/>
      <c r="K241" s="42"/>
      <c r="L241" s="13"/>
      <c r="M241" s="13"/>
      <c r="N241" s="13"/>
      <c r="O241" s="13"/>
      <c r="P241" s="13"/>
      <c r="Q241" s="13"/>
      <c r="R241" s="14"/>
    </row>
    <row r="242" spans="2:18" x14ac:dyDescent="0.25">
      <c r="B242" s="19"/>
      <c r="C242" s="11"/>
      <c r="D242" s="12"/>
      <c r="E242" s="13"/>
      <c r="F242" s="13"/>
      <c r="G242" s="13"/>
      <c r="H242" s="13"/>
      <c r="I242" s="13"/>
      <c r="J242" s="13"/>
      <c r="K242" s="13"/>
      <c r="L242" s="13"/>
      <c r="M242" s="13"/>
      <c r="N242" s="13"/>
      <c r="O242" s="13"/>
      <c r="P242" s="13"/>
      <c r="Q242" s="13"/>
      <c r="R242" s="14"/>
    </row>
    <row r="243" spans="2:18" x14ac:dyDescent="0.25">
      <c r="B243" s="19"/>
      <c r="C243" s="11"/>
      <c r="D243" s="12"/>
      <c r="E243" s="13"/>
      <c r="F243" s="13"/>
      <c r="G243" s="13"/>
      <c r="H243" s="13"/>
      <c r="I243" s="13"/>
      <c r="J243" s="13"/>
      <c r="K243" s="13"/>
      <c r="L243" s="13"/>
      <c r="M243" s="13"/>
      <c r="N243" s="13"/>
      <c r="O243" s="13"/>
      <c r="P243" s="13"/>
      <c r="Q243" s="13"/>
      <c r="R243" s="14"/>
    </row>
    <row r="244" spans="2:18" x14ac:dyDescent="0.25">
      <c r="B244" s="19"/>
      <c r="C244" s="11"/>
      <c r="D244" s="12"/>
      <c r="E244" s="13"/>
      <c r="F244" s="13"/>
      <c r="G244" s="13"/>
      <c r="H244" s="13"/>
      <c r="I244" s="13"/>
      <c r="J244" s="13"/>
      <c r="K244" s="13"/>
      <c r="L244" s="13"/>
      <c r="M244" s="13"/>
      <c r="N244" s="13"/>
      <c r="O244" s="13"/>
      <c r="P244" s="13"/>
      <c r="Q244" s="13"/>
      <c r="R244" s="14"/>
    </row>
    <row r="245" spans="2:18" x14ac:dyDescent="0.25">
      <c r="B245" s="19"/>
      <c r="C245" s="11"/>
      <c r="D245" s="12"/>
      <c r="E245" s="13"/>
      <c r="F245" s="13"/>
      <c r="G245" s="13"/>
      <c r="H245" s="13"/>
      <c r="I245" s="13"/>
      <c r="J245" s="13"/>
      <c r="K245" s="13"/>
      <c r="L245" s="13"/>
      <c r="M245" s="13"/>
      <c r="N245" s="13"/>
      <c r="O245" s="13"/>
      <c r="P245" s="13"/>
      <c r="Q245" s="13"/>
      <c r="R245" s="14"/>
    </row>
    <row r="246" spans="2:18" x14ac:dyDescent="0.25">
      <c r="B246" s="19"/>
      <c r="C246" s="11"/>
      <c r="D246" s="12"/>
      <c r="E246" s="13"/>
      <c r="F246" s="13"/>
      <c r="G246" s="13"/>
      <c r="H246" s="13"/>
      <c r="I246" s="13"/>
      <c r="J246" s="13"/>
      <c r="K246" s="13"/>
      <c r="L246" s="13"/>
      <c r="M246" s="13"/>
      <c r="N246" s="13"/>
      <c r="O246" s="13"/>
      <c r="P246" s="13"/>
      <c r="Q246" s="13"/>
      <c r="R246" s="14"/>
    </row>
    <row r="247" spans="2:18" x14ac:dyDescent="0.25">
      <c r="B247" s="19"/>
      <c r="C247" s="11"/>
      <c r="D247" s="12"/>
      <c r="E247" s="13"/>
      <c r="F247" s="13"/>
      <c r="G247" s="13"/>
      <c r="H247" s="13"/>
      <c r="I247" s="13"/>
      <c r="J247" s="13"/>
      <c r="K247" s="13"/>
      <c r="L247" s="13"/>
      <c r="M247" s="13"/>
      <c r="N247" s="13"/>
      <c r="O247" s="13"/>
      <c r="P247" s="13"/>
      <c r="Q247" s="13"/>
      <c r="R247" s="14"/>
    </row>
    <row r="248" spans="2:18" x14ac:dyDescent="0.25">
      <c r="B248" s="19"/>
      <c r="C248" s="11"/>
      <c r="D248" s="12"/>
      <c r="E248" s="13"/>
      <c r="F248" s="13"/>
      <c r="G248" s="13"/>
      <c r="H248" s="13"/>
      <c r="I248" s="13"/>
      <c r="J248" s="13"/>
      <c r="K248" s="13"/>
      <c r="L248" s="13"/>
      <c r="M248" s="13"/>
      <c r="N248" s="13"/>
      <c r="O248" s="13"/>
      <c r="P248" s="13"/>
      <c r="Q248" s="13"/>
      <c r="R248" s="14"/>
    </row>
    <row r="249" spans="2:18" x14ac:dyDescent="0.25">
      <c r="B249" s="19"/>
      <c r="C249" s="11"/>
      <c r="D249" s="12"/>
      <c r="E249" s="13"/>
      <c r="F249" s="13"/>
      <c r="G249" s="13"/>
      <c r="H249" s="13"/>
      <c r="I249" s="13"/>
      <c r="J249" s="13"/>
      <c r="K249" s="13"/>
      <c r="L249" s="13"/>
      <c r="M249" s="13"/>
      <c r="N249" s="13"/>
      <c r="O249" s="13"/>
      <c r="P249" s="13"/>
      <c r="Q249" s="13"/>
      <c r="R249" s="14"/>
    </row>
    <row r="250" spans="2:18" x14ac:dyDescent="0.25">
      <c r="B250" s="19"/>
      <c r="C250" s="11"/>
      <c r="D250" s="12"/>
      <c r="E250" s="13"/>
      <c r="F250" s="13"/>
      <c r="G250" s="13"/>
      <c r="H250" s="13"/>
      <c r="I250" s="13"/>
      <c r="J250" s="13"/>
      <c r="K250" s="13"/>
      <c r="L250" s="13"/>
      <c r="M250" s="13"/>
      <c r="N250" s="13"/>
      <c r="O250" s="13"/>
      <c r="P250" s="13"/>
      <c r="Q250" s="13"/>
      <c r="R250" s="14"/>
    </row>
    <row r="251" spans="2:18" x14ac:dyDescent="0.25">
      <c r="B251" s="19"/>
      <c r="C251" s="11"/>
      <c r="D251" s="12"/>
      <c r="E251" s="13"/>
      <c r="F251" s="13"/>
      <c r="G251" s="13"/>
      <c r="H251" s="13"/>
      <c r="I251" s="13"/>
      <c r="J251" s="13"/>
      <c r="K251" s="13"/>
      <c r="L251" s="13"/>
      <c r="M251" s="13"/>
      <c r="N251" s="13"/>
      <c r="O251" s="13"/>
      <c r="P251" s="13"/>
      <c r="Q251" s="13"/>
      <c r="R251" s="14"/>
    </row>
    <row r="252" spans="2:18" x14ac:dyDescent="0.25">
      <c r="B252" s="19"/>
      <c r="C252" s="11"/>
      <c r="D252" s="12"/>
      <c r="E252" s="13"/>
      <c r="F252" s="13"/>
      <c r="G252" s="13"/>
      <c r="H252" s="13"/>
      <c r="I252" s="13"/>
      <c r="J252" s="13"/>
      <c r="K252" s="13"/>
      <c r="L252" s="13"/>
      <c r="M252" s="13"/>
      <c r="N252" s="13"/>
      <c r="O252" s="13"/>
      <c r="P252" s="13"/>
      <c r="Q252" s="13"/>
      <c r="R252" s="14"/>
    </row>
    <row r="253" spans="2:18" x14ac:dyDescent="0.25">
      <c r="B253" s="19"/>
      <c r="C253" s="11"/>
      <c r="D253" s="12"/>
      <c r="E253" s="13"/>
      <c r="F253" s="13"/>
      <c r="G253" s="13"/>
      <c r="H253" s="13"/>
      <c r="I253" s="13"/>
      <c r="J253" s="13"/>
      <c r="K253" s="13"/>
      <c r="L253" s="13"/>
      <c r="M253" s="13"/>
      <c r="N253" s="13"/>
      <c r="O253" s="13"/>
      <c r="P253" s="13"/>
      <c r="Q253" s="13"/>
      <c r="R253" s="14"/>
    </row>
    <row r="254" spans="2:18" x14ac:dyDescent="0.25">
      <c r="B254" s="19"/>
      <c r="C254" s="11"/>
      <c r="D254" s="12"/>
      <c r="E254" s="13"/>
      <c r="F254" s="13"/>
      <c r="G254" s="13"/>
      <c r="H254" s="13"/>
      <c r="I254" s="13"/>
      <c r="J254" s="13"/>
      <c r="K254" s="13"/>
      <c r="L254" s="13"/>
      <c r="M254" s="13"/>
      <c r="N254" s="13"/>
      <c r="O254" s="13"/>
      <c r="P254" s="13"/>
      <c r="Q254" s="13"/>
      <c r="R254" s="14"/>
    </row>
    <row r="255" spans="2:18" s="35" customFormat="1" ht="16.5" thickBot="1" x14ac:dyDescent="0.3">
      <c r="B255" s="36"/>
      <c r="C255" s="39"/>
      <c r="D255" s="37"/>
      <c r="E255" s="37"/>
      <c r="F255" s="37"/>
      <c r="G255" s="41"/>
      <c r="H255" s="37"/>
      <c r="I255" s="37"/>
      <c r="J255" s="37"/>
      <c r="K255" s="37"/>
      <c r="L255" s="37"/>
      <c r="M255" s="37"/>
      <c r="N255" s="37"/>
      <c r="O255" s="37"/>
      <c r="P255" s="37"/>
      <c r="Q255" s="37"/>
      <c r="R255" s="38"/>
    </row>
    <row r="256" spans="2:18" ht="16.5" thickBot="1" x14ac:dyDescent="0.3"/>
    <row r="257" spans="2:18" ht="21.75" thickBot="1" x14ac:dyDescent="0.4">
      <c r="B257" s="50" t="s">
        <v>281</v>
      </c>
      <c r="C257" s="8"/>
      <c r="D257" s="22"/>
      <c r="E257" s="9"/>
      <c r="F257" s="9"/>
      <c r="G257" s="9"/>
      <c r="H257" s="9"/>
      <c r="I257" s="9"/>
      <c r="J257" s="9"/>
      <c r="K257" s="9"/>
      <c r="L257" s="9"/>
      <c r="M257" s="9"/>
      <c r="N257" s="9"/>
      <c r="O257" s="9"/>
      <c r="P257" s="9"/>
      <c r="Q257" s="9"/>
      <c r="R257" s="10"/>
    </row>
    <row r="258" spans="2:18" x14ac:dyDescent="0.25">
      <c r="B258" s="19"/>
      <c r="C258" s="11"/>
      <c r="D258" s="12"/>
      <c r="E258" s="13"/>
      <c r="F258" s="13"/>
      <c r="G258" s="13"/>
      <c r="H258" s="13"/>
      <c r="I258" s="13"/>
      <c r="J258" s="13"/>
      <c r="K258" s="13"/>
      <c r="L258" s="13"/>
      <c r="M258" s="13"/>
      <c r="N258" s="13"/>
      <c r="O258" s="13"/>
      <c r="P258" s="13"/>
      <c r="Q258" s="13"/>
      <c r="R258" s="14"/>
    </row>
    <row r="259" spans="2:18" x14ac:dyDescent="0.25">
      <c r="B259" s="19"/>
      <c r="C259" s="11"/>
      <c r="D259" s="12"/>
      <c r="E259" s="13"/>
      <c r="F259" s="13"/>
      <c r="G259" s="13"/>
      <c r="H259" s="13"/>
      <c r="I259" s="13"/>
      <c r="J259" s="13"/>
      <c r="K259" s="13"/>
      <c r="L259" s="13"/>
      <c r="M259" s="13"/>
      <c r="N259" s="13"/>
      <c r="O259" s="13"/>
      <c r="P259" s="13"/>
      <c r="Q259" s="13"/>
      <c r="R259" s="14"/>
    </row>
    <row r="260" spans="2:18" x14ac:dyDescent="0.25">
      <c r="B260" s="19"/>
      <c r="C260" s="11"/>
      <c r="D260" s="12"/>
      <c r="E260" s="13"/>
      <c r="F260" s="13"/>
      <c r="G260" s="13"/>
      <c r="H260" s="13"/>
      <c r="I260" s="13"/>
      <c r="J260" s="13"/>
      <c r="K260" s="13"/>
      <c r="L260" s="13"/>
      <c r="M260" s="13"/>
      <c r="N260" s="13"/>
      <c r="O260" s="13"/>
      <c r="P260" s="13"/>
      <c r="Q260" s="13"/>
      <c r="R260" s="14"/>
    </row>
    <row r="261" spans="2:18" x14ac:dyDescent="0.25">
      <c r="B261" s="19"/>
      <c r="C261" s="11"/>
      <c r="D261" s="12"/>
      <c r="E261" s="13"/>
      <c r="F261" s="13"/>
      <c r="G261" s="13"/>
      <c r="H261" s="13"/>
      <c r="I261" s="13"/>
      <c r="J261" s="13"/>
      <c r="K261" s="13"/>
      <c r="L261" s="13"/>
      <c r="M261" s="13"/>
      <c r="N261" s="13"/>
      <c r="O261" s="13"/>
      <c r="P261" s="13"/>
      <c r="Q261" s="13"/>
      <c r="R261" s="14"/>
    </row>
    <row r="262" spans="2:18" x14ac:dyDescent="0.25">
      <c r="B262" s="19"/>
      <c r="C262" s="11"/>
      <c r="D262" s="12"/>
      <c r="E262" s="13"/>
      <c r="F262" s="13"/>
      <c r="G262" s="13"/>
      <c r="H262" s="13"/>
      <c r="I262" s="13"/>
      <c r="J262" s="13"/>
      <c r="K262" s="13"/>
      <c r="L262" s="13"/>
      <c r="M262" s="13"/>
      <c r="N262" s="13"/>
      <c r="O262" s="13"/>
      <c r="P262" s="13"/>
      <c r="Q262" s="13"/>
      <c r="R262" s="14"/>
    </row>
    <row r="263" spans="2:18" x14ac:dyDescent="0.25">
      <c r="B263" s="19"/>
      <c r="C263" s="11"/>
      <c r="D263" s="12"/>
      <c r="E263" s="13"/>
      <c r="F263" s="13"/>
      <c r="G263" s="13"/>
      <c r="H263" s="13"/>
      <c r="I263" s="13"/>
      <c r="J263" s="13"/>
      <c r="K263" s="13"/>
      <c r="L263" s="13"/>
      <c r="M263" s="13"/>
      <c r="N263" s="13"/>
      <c r="O263" s="13"/>
      <c r="P263" s="13"/>
      <c r="Q263" s="13"/>
      <c r="R263" s="14"/>
    </row>
    <row r="264" spans="2:18" x14ac:dyDescent="0.25">
      <c r="B264" s="19"/>
      <c r="C264" s="11"/>
      <c r="D264" s="12"/>
      <c r="E264" s="13"/>
      <c r="F264" s="13"/>
      <c r="G264" s="13"/>
      <c r="H264" s="13"/>
      <c r="I264" s="13"/>
      <c r="J264" s="13"/>
      <c r="K264" s="13"/>
      <c r="L264" s="13"/>
      <c r="M264" s="13"/>
      <c r="N264" s="13"/>
      <c r="O264" s="13"/>
      <c r="P264" s="13"/>
      <c r="Q264" s="13"/>
      <c r="R264" s="14"/>
    </row>
    <row r="265" spans="2:18" x14ac:dyDescent="0.25">
      <c r="B265" s="19"/>
      <c r="C265" s="11"/>
      <c r="D265" s="12"/>
      <c r="E265" s="13"/>
      <c r="F265" s="13"/>
      <c r="G265" s="13"/>
      <c r="H265" s="13"/>
      <c r="I265" s="13"/>
      <c r="J265" s="13"/>
      <c r="K265" s="13"/>
      <c r="L265" s="13"/>
      <c r="M265" s="13"/>
      <c r="N265" s="13"/>
      <c r="O265" s="13"/>
      <c r="P265" s="13"/>
      <c r="Q265" s="13"/>
      <c r="R265" s="14"/>
    </row>
    <row r="266" spans="2:18" ht="16.5" thickBot="1" x14ac:dyDescent="0.3">
      <c r="B266" s="19"/>
      <c r="C266" s="11"/>
      <c r="D266" s="12"/>
      <c r="E266" s="13"/>
      <c r="F266" s="13"/>
      <c r="G266" s="13"/>
      <c r="H266" s="13"/>
      <c r="I266" s="13"/>
      <c r="J266" s="13"/>
      <c r="K266" s="314" t="s">
        <v>491</v>
      </c>
      <c r="L266" s="13"/>
      <c r="M266" s="13"/>
      <c r="N266" s="13"/>
      <c r="O266" s="13"/>
      <c r="P266" s="13"/>
      <c r="Q266" s="13"/>
      <c r="R266" s="14"/>
    </row>
    <row r="267" spans="2:18" ht="19.5" thickBot="1" x14ac:dyDescent="0.35">
      <c r="B267" s="19"/>
      <c r="C267" s="55" t="s">
        <v>0</v>
      </c>
      <c r="D267" s="59">
        <f ca="1">YEAR(TODAY())-5</f>
        <v>2020</v>
      </c>
      <c r="E267" s="60">
        <f ca="1">D267+1</f>
        <v>2021</v>
      </c>
      <c r="F267" s="60">
        <f ca="1">E267+1</f>
        <v>2022</v>
      </c>
      <c r="G267" s="60">
        <f ca="1">F267+1</f>
        <v>2023</v>
      </c>
      <c r="H267" s="60">
        <f ca="1">G267+1</f>
        <v>2024</v>
      </c>
      <c r="I267" s="60">
        <f ca="1">H267+1</f>
        <v>2025</v>
      </c>
      <c r="J267" s="61" t="s">
        <v>91</v>
      </c>
      <c r="K267" s="13" t="s">
        <v>20</v>
      </c>
      <c r="L267" s="13"/>
      <c r="M267" s="13"/>
      <c r="N267" s="13"/>
      <c r="O267" s="13"/>
      <c r="P267" s="13"/>
      <c r="Q267" s="13"/>
      <c r="R267" s="14"/>
    </row>
    <row r="268" spans="2:18" x14ac:dyDescent="0.25">
      <c r="B268" s="19"/>
      <c r="C268" s="281" t="s">
        <v>279</v>
      </c>
      <c r="D268" s="236">
        <f>IF(AND(ISNUMBER(D79),ISNUMBER(D73),ISNUMBER(D60)),(D79+D73)/D60,"SIN DATOS")</f>
        <v>13.997054925636872</v>
      </c>
      <c r="E268" s="237">
        <f>IF(AND(ISNUMBER(E79),ISNUMBER(E73),ISNUMBER(E60)),(E79+E73)/E60,"SIN DATOS")</f>
        <v>6.3258974623478439</v>
      </c>
      <c r="F268" s="237">
        <f>IF(AND(ISNUMBER(F79),ISNUMBER(F73),ISNUMBER(F60)),(F79+F73)/F60,"SIN DATOS")</f>
        <v>1.4874323803542626</v>
      </c>
      <c r="G268" s="237">
        <f>IF(AND(ISNUMBER(G79),ISNUMBER(G73),ISNUMBER(G60)),(G79+G73)/G60,"SIN DATOS")</f>
        <v>1.4691293016328919</v>
      </c>
      <c r="H268" s="237">
        <f>IF(AND(ISNUMBER(H79),ISNUMBER(H73),ISNUMBER(H60)),(H79+H73)/H60,"SIN DATOS")</f>
        <v>1.3667578019163034</v>
      </c>
      <c r="I268" s="305">
        <f ca="1">IF(AND(ISNUMBER(D268),ISNUMBER(E268),ISNUMBER(F268),ISNUMBER(G268),ISNUMBER(H268)),TREND(D268:H268,D$42:H$42,I$42),"SIN DATOS")</f>
        <v>-4.1059543480696448</v>
      </c>
      <c r="J268" s="56"/>
      <c r="K268" s="42"/>
      <c r="L268" s="13"/>
      <c r="M268" s="13"/>
      <c r="N268" s="13"/>
      <c r="O268" s="13"/>
      <c r="P268" s="13"/>
      <c r="Q268" s="13"/>
      <c r="R268" s="14"/>
    </row>
    <row r="269" spans="2:18" ht="16.5" thickBot="1" x14ac:dyDescent="0.3">
      <c r="B269" s="19"/>
      <c r="C269" s="279" t="s">
        <v>25</v>
      </c>
      <c r="D269" s="238">
        <f>(Sector!B126+Sector!B118)/Sector!B108</f>
        <v>1.545536603657746</v>
      </c>
      <c r="E269" s="239">
        <f>(Sector!C126+Sector!C118)/Sector!C108</f>
        <v>1.6512702383263806</v>
      </c>
      <c r="F269" s="239">
        <f>(Sector!D126+Sector!D118)/Sector!D108</f>
        <v>1.8234128510364747</v>
      </c>
      <c r="G269" s="239">
        <f>(Sector!E126+Sector!E118)/Sector!E108</f>
        <v>1.8617744707786765</v>
      </c>
      <c r="H269" s="239">
        <f>(Sector!F126+Sector!F118)/Sector!F108</f>
        <v>1.5748261705199205</v>
      </c>
      <c r="I269" s="305">
        <f ca="1">IF(AND(ISNUMBER(D269),ISNUMBER(E269),ISNUMBER(F269),ISNUMBER(G269),ISNUMBER(H269)),TREND(D269:H269,D$42:H$42,I$42),"SIN DATOS")</f>
        <v>1.7720890767168385</v>
      </c>
      <c r="J269" s="52"/>
      <c r="K269" s="42"/>
      <c r="L269" s="13"/>
      <c r="M269" s="13"/>
      <c r="N269" s="13"/>
      <c r="O269" s="13"/>
      <c r="P269" s="13"/>
      <c r="Q269" s="13"/>
      <c r="R269" s="14"/>
    </row>
    <row r="270" spans="2:18" thickBot="1" x14ac:dyDescent="0.3">
      <c r="B270" s="19"/>
      <c r="C270" s="280" t="s">
        <v>278</v>
      </c>
      <c r="D270" s="229" t="str">
        <f t="shared" ref="D270:I270" si="8">IF(D268&lt;=D269,IF(D268=D269,"═","▲"),"▼")</f>
        <v>▼</v>
      </c>
      <c r="E270" s="230" t="str">
        <f t="shared" si="8"/>
        <v>▼</v>
      </c>
      <c r="F270" s="230" t="str">
        <f t="shared" si="8"/>
        <v>▲</v>
      </c>
      <c r="G270" s="230" t="str">
        <f t="shared" si="8"/>
        <v>▲</v>
      </c>
      <c r="H270" s="230" t="str">
        <f t="shared" si="8"/>
        <v>▲</v>
      </c>
      <c r="I270" s="231" t="str">
        <f t="shared" ca="1" si="8"/>
        <v>▲</v>
      </c>
      <c r="J270" s="13"/>
      <c r="K270" s="42"/>
      <c r="L270" s="13"/>
      <c r="M270" s="13"/>
      <c r="N270" s="13"/>
      <c r="O270" s="13"/>
      <c r="P270" s="13"/>
      <c r="Q270" s="13"/>
      <c r="R270" s="14"/>
    </row>
    <row r="271" spans="2:18" ht="15" x14ac:dyDescent="0.25">
      <c r="B271" s="19"/>
      <c r="C271" s="13"/>
      <c r="D271" s="42"/>
      <c r="E271" s="42"/>
      <c r="F271" s="42"/>
      <c r="G271" s="42"/>
      <c r="H271" s="42"/>
      <c r="I271" s="42"/>
      <c r="J271" s="13"/>
      <c r="K271" s="42"/>
      <c r="L271" s="13"/>
      <c r="M271" s="13"/>
      <c r="N271" s="13"/>
      <c r="O271" s="13"/>
      <c r="P271" s="13"/>
      <c r="Q271" s="13"/>
      <c r="R271" s="14"/>
    </row>
    <row r="272" spans="2:18" ht="15" x14ac:dyDescent="0.25">
      <c r="B272" s="19"/>
      <c r="C272" s="13"/>
      <c r="D272" s="42"/>
      <c r="E272" s="42"/>
      <c r="F272" s="42"/>
      <c r="G272" s="42"/>
      <c r="H272" s="42"/>
      <c r="I272" s="42"/>
      <c r="J272" s="13"/>
      <c r="K272" s="42"/>
      <c r="L272" s="13"/>
      <c r="M272" s="13"/>
      <c r="N272" s="13"/>
      <c r="O272" s="13"/>
      <c r="P272" s="13"/>
      <c r="Q272" s="13"/>
      <c r="R272" s="14"/>
    </row>
    <row r="273" spans="2:18" ht="15" x14ac:dyDescent="0.25">
      <c r="B273" s="19"/>
      <c r="C273" s="13"/>
      <c r="D273" s="42"/>
      <c r="E273" s="42"/>
      <c r="F273" s="42"/>
      <c r="G273" s="42"/>
      <c r="H273" s="42"/>
      <c r="I273" s="42"/>
      <c r="J273" s="13"/>
      <c r="K273" s="42"/>
      <c r="L273" s="13"/>
      <c r="M273" s="13"/>
      <c r="N273" s="13"/>
      <c r="O273" s="13"/>
      <c r="P273" s="13"/>
      <c r="Q273" s="13"/>
      <c r="R273" s="14"/>
    </row>
    <row r="274" spans="2:18" ht="15" x14ac:dyDescent="0.25">
      <c r="B274" s="19"/>
      <c r="C274" s="13"/>
      <c r="D274" s="42"/>
      <c r="E274" s="42"/>
      <c r="F274" s="42"/>
      <c r="G274" s="42"/>
      <c r="H274" s="42"/>
      <c r="I274" s="42"/>
      <c r="J274" s="13"/>
      <c r="K274" s="42"/>
      <c r="L274" s="13"/>
      <c r="M274" s="13"/>
      <c r="N274" s="13"/>
      <c r="O274" s="13"/>
      <c r="P274" s="13"/>
      <c r="Q274" s="13"/>
      <c r="R274" s="14"/>
    </row>
    <row r="275" spans="2:18" ht="15" x14ac:dyDescent="0.25">
      <c r="B275" s="19"/>
      <c r="C275" s="13"/>
      <c r="D275" s="42"/>
      <c r="E275" s="42"/>
      <c r="F275" s="42"/>
      <c r="G275" s="42"/>
      <c r="H275" s="42"/>
      <c r="I275" s="42"/>
      <c r="J275" s="13"/>
      <c r="K275" s="42"/>
      <c r="L275" s="13"/>
      <c r="M275" s="13"/>
      <c r="N275" s="13"/>
      <c r="O275" s="13"/>
      <c r="P275" s="13"/>
      <c r="Q275" s="13"/>
      <c r="R275" s="14"/>
    </row>
    <row r="276" spans="2:18" ht="15" x14ac:dyDescent="0.25">
      <c r="B276" s="19"/>
      <c r="C276" s="13"/>
      <c r="D276" s="42"/>
      <c r="E276" s="42"/>
      <c r="F276" s="42"/>
      <c r="G276" s="42"/>
      <c r="H276" s="42"/>
      <c r="I276" s="42"/>
      <c r="J276" s="13"/>
      <c r="K276" s="42"/>
      <c r="L276" s="13"/>
      <c r="M276" s="13"/>
      <c r="N276" s="13"/>
      <c r="O276" s="13"/>
      <c r="P276" s="13"/>
      <c r="Q276" s="13"/>
      <c r="R276" s="14"/>
    </row>
    <row r="277" spans="2:18" ht="15" x14ac:dyDescent="0.25">
      <c r="B277" s="19"/>
      <c r="C277" s="13"/>
      <c r="D277" s="42"/>
      <c r="E277" s="42"/>
      <c r="F277" s="42"/>
      <c r="G277" s="42"/>
      <c r="H277" s="42"/>
      <c r="I277" s="42"/>
      <c r="J277" s="13"/>
      <c r="K277" s="42"/>
      <c r="L277" s="13"/>
      <c r="M277" s="13"/>
      <c r="N277" s="13"/>
      <c r="O277" s="13"/>
      <c r="P277" s="13"/>
      <c r="Q277" s="13"/>
      <c r="R277" s="14"/>
    </row>
    <row r="278" spans="2:18" ht="15" x14ac:dyDescent="0.25">
      <c r="B278" s="19"/>
      <c r="C278" s="13"/>
      <c r="D278" s="42"/>
      <c r="E278" s="42"/>
      <c r="F278" s="42"/>
      <c r="G278" s="42"/>
      <c r="H278" s="42"/>
      <c r="I278" s="42"/>
      <c r="J278" s="13"/>
      <c r="K278" s="42"/>
      <c r="L278" s="13"/>
      <c r="M278" s="13"/>
      <c r="N278" s="13"/>
      <c r="O278" s="13"/>
      <c r="P278" s="13"/>
      <c r="Q278" s="13"/>
      <c r="R278" s="14"/>
    </row>
    <row r="279" spans="2:18" ht="15" x14ac:dyDescent="0.25">
      <c r="B279" s="19"/>
      <c r="C279" s="13"/>
      <c r="D279" s="42"/>
      <c r="E279" s="42"/>
      <c r="F279" s="42"/>
      <c r="G279" s="42"/>
      <c r="H279" s="42"/>
      <c r="I279" s="42"/>
      <c r="J279" s="13"/>
      <c r="K279" s="42"/>
      <c r="L279" s="13"/>
      <c r="M279" s="13"/>
      <c r="N279" s="13"/>
      <c r="O279" s="13"/>
      <c r="P279" s="13"/>
      <c r="Q279" s="13"/>
      <c r="R279" s="14"/>
    </row>
    <row r="280" spans="2:18" ht="15" x14ac:dyDescent="0.25">
      <c r="B280" s="19"/>
      <c r="C280" s="13"/>
      <c r="D280" s="42"/>
      <c r="E280" s="42"/>
      <c r="F280" s="42"/>
      <c r="G280" s="42"/>
      <c r="H280" s="42"/>
      <c r="I280" s="42"/>
      <c r="J280" s="13"/>
      <c r="K280" s="42"/>
      <c r="L280" s="13"/>
      <c r="M280" s="13"/>
      <c r="N280" s="13"/>
      <c r="O280" s="13"/>
      <c r="P280" s="13"/>
      <c r="Q280" s="13"/>
      <c r="R280" s="14"/>
    </row>
    <row r="281" spans="2:18" ht="15" x14ac:dyDescent="0.25">
      <c r="B281" s="19"/>
      <c r="C281" s="13"/>
      <c r="D281" s="42"/>
      <c r="E281" s="42"/>
      <c r="F281" s="42"/>
      <c r="G281" s="42"/>
      <c r="H281" s="42"/>
      <c r="I281" s="42"/>
      <c r="J281" s="13"/>
      <c r="K281" s="42"/>
      <c r="L281" s="13"/>
      <c r="M281" s="13"/>
      <c r="N281" s="13"/>
      <c r="O281" s="13"/>
      <c r="P281" s="13"/>
      <c r="Q281" s="13"/>
      <c r="R281" s="14"/>
    </row>
    <row r="282" spans="2:18" ht="15" x14ac:dyDescent="0.25">
      <c r="B282" s="19"/>
      <c r="C282" s="13"/>
      <c r="D282" s="42"/>
      <c r="E282" s="42"/>
      <c r="F282" s="42"/>
      <c r="G282" s="42"/>
      <c r="H282" s="42"/>
      <c r="I282" s="42"/>
      <c r="J282" s="13"/>
      <c r="K282" s="42"/>
      <c r="L282" s="13"/>
      <c r="M282" s="13"/>
      <c r="N282" s="13"/>
      <c r="O282" s="13"/>
      <c r="P282" s="13"/>
      <c r="Q282" s="13"/>
      <c r="R282" s="14"/>
    </row>
    <row r="283" spans="2:18" ht="15" x14ac:dyDescent="0.25">
      <c r="B283" s="19"/>
      <c r="C283" s="13"/>
      <c r="D283" s="42"/>
      <c r="E283" s="42"/>
      <c r="F283" s="42"/>
      <c r="G283" s="42"/>
      <c r="H283" s="42"/>
      <c r="I283" s="42"/>
      <c r="J283" s="13"/>
      <c r="K283" s="42"/>
      <c r="L283" s="13"/>
      <c r="M283" s="13"/>
      <c r="N283" s="13"/>
      <c r="O283" s="13"/>
      <c r="P283" s="13"/>
      <c r="Q283" s="13"/>
      <c r="R283" s="14"/>
    </row>
    <row r="284" spans="2:18" ht="15" x14ac:dyDescent="0.25">
      <c r="B284" s="19"/>
      <c r="C284" s="13"/>
      <c r="D284" s="42"/>
      <c r="E284" s="42"/>
      <c r="F284" s="42"/>
      <c r="G284" s="42"/>
      <c r="H284" s="42"/>
      <c r="I284" s="42"/>
      <c r="J284" s="13"/>
      <c r="K284" s="42"/>
      <c r="L284" s="13"/>
      <c r="M284" s="13"/>
      <c r="N284" s="13"/>
      <c r="O284" s="13"/>
      <c r="P284" s="13"/>
      <c r="Q284" s="13"/>
      <c r="R284" s="14"/>
    </row>
    <row r="285" spans="2:18" ht="15" x14ac:dyDescent="0.25">
      <c r="B285" s="19"/>
      <c r="C285" s="13"/>
      <c r="D285" s="42"/>
      <c r="E285" s="42"/>
      <c r="F285" s="42"/>
      <c r="G285" s="42"/>
      <c r="H285" s="42"/>
      <c r="I285" s="42"/>
      <c r="J285" s="13"/>
      <c r="K285" s="42"/>
      <c r="L285" s="13"/>
      <c r="M285" s="13"/>
      <c r="N285" s="13"/>
      <c r="O285" s="13"/>
      <c r="P285" s="13"/>
      <c r="Q285" s="13"/>
      <c r="R285" s="14"/>
    </row>
    <row r="286" spans="2:18" ht="15" x14ac:dyDescent="0.25">
      <c r="B286" s="19"/>
      <c r="C286" s="13"/>
      <c r="D286" s="42"/>
      <c r="E286" s="42"/>
      <c r="F286" s="42"/>
      <c r="G286" s="42"/>
      <c r="H286" s="42"/>
      <c r="I286" s="42"/>
      <c r="J286" s="13"/>
      <c r="K286" s="42"/>
      <c r="L286" s="13"/>
      <c r="M286" s="13"/>
      <c r="N286" s="13"/>
      <c r="O286" s="13"/>
      <c r="P286" s="13"/>
      <c r="Q286" s="13"/>
      <c r="R286" s="14"/>
    </row>
    <row r="287" spans="2:18" ht="15" x14ac:dyDescent="0.25">
      <c r="B287" s="19"/>
      <c r="C287" s="13"/>
      <c r="D287" s="42"/>
      <c r="E287" s="42"/>
      <c r="F287" s="42"/>
      <c r="G287" s="42"/>
      <c r="H287" s="42"/>
      <c r="I287" s="42"/>
      <c r="J287" s="13"/>
      <c r="K287" s="42"/>
      <c r="L287" s="13"/>
      <c r="M287" s="13"/>
      <c r="N287" s="13"/>
      <c r="O287" s="13"/>
      <c r="P287" s="13"/>
      <c r="Q287" s="13"/>
      <c r="R287" s="14"/>
    </row>
    <row r="288" spans="2:18" ht="15" x14ac:dyDescent="0.25">
      <c r="B288" s="19"/>
      <c r="C288" s="13"/>
      <c r="D288" s="42"/>
      <c r="E288" s="42"/>
      <c r="F288" s="42"/>
      <c r="G288" s="42"/>
      <c r="H288" s="42"/>
      <c r="I288" s="42"/>
      <c r="J288" s="13"/>
      <c r="K288" s="42"/>
      <c r="L288" s="13"/>
      <c r="M288" s="13"/>
      <c r="N288" s="13"/>
      <c r="O288" s="13"/>
      <c r="P288" s="13"/>
      <c r="Q288" s="13"/>
      <c r="R288" s="14"/>
    </row>
    <row r="289" spans="2:18" ht="16.5" thickBot="1" x14ac:dyDescent="0.3">
      <c r="B289" s="19"/>
      <c r="C289" s="11"/>
      <c r="D289" s="12"/>
      <c r="E289" s="13"/>
      <c r="F289" s="13"/>
      <c r="G289" s="13"/>
      <c r="H289" s="13"/>
      <c r="I289" s="13"/>
      <c r="J289" s="13"/>
      <c r="K289" s="314" t="s">
        <v>492</v>
      </c>
      <c r="L289" s="13"/>
      <c r="M289" s="13"/>
      <c r="N289" s="13"/>
      <c r="O289" s="13"/>
      <c r="P289" s="13"/>
      <c r="Q289" s="13"/>
      <c r="R289" s="14"/>
    </row>
    <row r="290" spans="2:18" ht="19.5" thickBot="1" x14ac:dyDescent="0.35">
      <c r="B290" s="19"/>
      <c r="C290" s="55" t="s">
        <v>1</v>
      </c>
      <c r="D290" s="59">
        <f ca="1">YEAR(TODAY())-5</f>
        <v>2020</v>
      </c>
      <c r="E290" s="60">
        <f ca="1">D290+1</f>
        <v>2021</v>
      </c>
      <c r="F290" s="60">
        <f ca="1">E290+1</f>
        <v>2022</v>
      </c>
      <c r="G290" s="60">
        <f ca="1">F290+1</f>
        <v>2023</v>
      </c>
      <c r="H290" s="60">
        <f ca="1">G290+1</f>
        <v>2024</v>
      </c>
      <c r="I290" s="60">
        <f ca="1">H290+1</f>
        <v>2025</v>
      </c>
      <c r="J290" s="61" t="s">
        <v>91</v>
      </c>
      <c r="K290" s="13" t="s">
        <v>525</v>
      </c>
      <c r="L290" s="13"/>
      <c r="M290" s="13"/>
      <c r="N290" s="13"/>
      <c r="O290" s="13"/>
      <c r="P290" s="13"/>
      <c r="Q290" s="13"/>
      <c r="R290" s="14"/>
    </row>
    <row r="291" spans="2:18" x14ac:dyDescent="0.25">
      <c r="B291" s="19"/>
      <c r="C291" s="281" t="s">
        <v>279</v>
      </c>
      <c r="D291" s="236">
        <f>IF(AND(ISNUMBER(D106),ISNUMBER(D108)),D106/D108,"SIN DATOS")</f>
        <v>1.3571602236810114</v>
      </c>
      <c r="E291" s="237">
        <f t="shared" ref="E291:H291" si="9">IF(AND(ISNUMBER(E106),ISNUMBER(E108)),E106/E108,"SIN DATOS")</f>
        <v>8.3874190064794814</v>
      </c>
      <c r="F291" s="237">
        <f t="shared" si="9"/>
        <v>2.2454229081555455</v>
      </c>
      <c r="G291" s="237">
        <f t="shared" si="9"/>
        <v>5.0886573025222779</v>
      </c>
      <c r="H291" s="237">
        <f t="shared" si="9"/>
        <v>3.0212882096069871</v>
      </c>
      <c r="I291" s="305">
        <f ca="1">IF(AND(ISNUMBER(D291),ISNUMBER(E291),ISNUMBER(F291),ISNUMBER(G291),ISNUMBER(H291)),TREND(D291:H291,D$42:H$42,I$42),"SIN DATOS")</f>
        <v>4.0288378104574862</v>
      </c>
      <c r="J291" s="56"/>
      <c r="K291" s="42"/>
      <c r="L291" s="13"/>
      <c r="M291" s="13"/>
      <c r="N291" s="13"/>
      <c r="O291" s="13"/>
      <c r="P291" s="13"/>
      <c r="Q291" s="13"/>
      <c r="R291" s="14"/>
    </row>
    <row r="292" spans="2:18" ht="16.5" thickBot="1" x14ac:dyDescent="0.3">
      <c r="B292" s="19"/>
      <c r="C292" s="279" t="s">
        <v>25</v>
      </c>
      <c r="D292" s="238">
        <f>Sector!B44/Sector!B51</f>
        <v>14.117725638239479</v>
      </c>
      <c r="E292" s="239">
        <f>Sector!C44/Sector!C51</f>
        <v>10.235243835529298</v>
      </c>
      <c r="F292" s="239">
        <f>Sector!D44/Sector!D51</f>
        <v>8.216235508810076</v>
      </c>
      <c r="G292" s="239">
        <f>Sector!E44/Sector!E51</f>
        <v>5.0929268599113477</v>
      </c>
      <c r="H292" s="239">
        <f>Sector!F44/Sector!F51</f>
        <v>6.65870240927363</v>
      </c>
      <c r="I292" s="305">
        <f ca="1">IF(AND(ISNUMBER(D292),ISNUMBER(E292),ISNUMBER(F292),ISNUMBER(G292),ISNUMBER(H292)),TREND(D292:H292,D$42:H$42,I$42),"SIN DATOS")</f>
        <v>2.8460578202875695</v>
      </c>
      <c r="J292" s="52"/>
      <c r="K292" s="42"/>
      <c r="L292" s="13"/>
      <c r="M292" s="13"/>
      <c r="N292" s="13"/>
      <c r="O292" s="13"/>
      <c r="P292" s="13"/>
      <c r="Q292" s="13"/>
      <c r="R292" s="14"/>
    </row>
    <row r="293" spans="2:18" thickBot="1" x14ac:dyDescent="0.3">
      <c r="B293" s="19"/>
      <c r="C293" s="280" t="s">
        <v>278</v>
      </c>
      <c r="D293" s="229" t="str">
        <f>IF(D291&gt;=D292,IF(D291=D292,"═","▲"),"▼")</f>
        <v>▼</v>
      </c>
      <c r="E293" s="230" t="str">
        <f t="shared" ref="E293:I293" si="10">IF(E291&gt;=E292,IF(E291=E292,"═","▲"),"▼")</f>
        <v>▼</v>
      </c>
      <c r="F293" s="230" t="str">
        <f t="shared" si="10"/>
        <v>▼</v>
      </c>
      <c r="G293" s="230" t="str">
        <f t="shared" si="10"/>
        <v>▼</v>
      </c>
      <c r="H293" s="230" t="str">
        <f t="shared" si="10"/>
        <v>▼</v>
      </c>
      <c r="I293" s="231" t="str">
        <f t="shared" ca="1" si="10"/>
        <v>▲</v>
      </c>
      <c r="J293" s="13"/>
      <c r="K293" s="42"/>
      <c r="L293" s="13"/>
      <c r="M293" s="13"/>
      <c r="N293" s="13"/>
      <c r="O293" s="13"/>
      <c r="P293" s="13"/>
      <c r="Q293" s="13"/>
      <c r="R293" s="14"/>
    </row>
    <row r="294" spans="2:18" ht="15" x14ac:dyDescent="0.25">
      <c r="B294" s="19"/>
      <c r="C294" s="42"/>
      <c r="D294" s="42"/>
      <c r="E294" s="42"/>
      <c r="F294" s="42"/>
      <c r="G294" s="42"/>
      <c r="H294" s="42"/>
      <c r="I294" s="42"/>
      <c r="J294" s="13"/>
      <c r="K294" s="42"/>
      <c r="L294" s="13"/>
      <c r="M294" s="13"/>
      <c r="N294" s="13"/>
      <c r="O294" s="13"/>
      <c r="P294" s="13"/>
      <c r="Q294" s="13"/>
      <c r="R294" s="14"/>
    </row>
    <row r="295" spans="2:18" ht="15" x14ac:dyDescent="0.25">
      <c r="B295" s="19"/>
      <c r="C295" s="42"/>
      <c r="D295" s="42"/>
      <c r="E295" s="42"/>
      <c r="F295" s="42"/>
      <c r="G295" s="42"/>
      <c r="H295" s="42"/>
      <c r="I295" s="42"/>
      <c r="J295" s="13"/>
      <c r="K295" s="42"/>
      <c r="L295" s="13"/>
      <c r="M295" s="13"/>
      <c r="N295" s="13"/>
      <c r="O295" s="13"/>
      <c r="P295" s="13"/>
      <c r="Q295" s="13"/>
      <c r="R295" s="14"/>
    </row>
    <row r="296" spans="2:18" ht="15" x14ac:dyDescent="0.25">
      <c r="B296" s="19"/>
      <c r="C296" s="42"/>
      <c r="D296" s="42"/>
      <c r="E296" s="42"/>
      <c r="F296" s="42"/>
      <c r="G296" s="42"/>
      <c r="H296" s="42"/>
      <c r="I296" s="42"/>
      <c r="J296" s="13"/>
      <c r="K296" s="42"/>
      <c r="L296" s="13"/>
      <c r="M296" s="13"/>
      <c r="N296" s="13"/>
      <c r="O296" s="13"/>
      <c r="P296" s="13"/>
      <c r="Q296" s="13"/>
      <c r="R296" s="14"/>
    </row>
    <row r="297" spans="2:18" ht="15" x14ac:dyDescent="0.25">
      <c r="B297" s="19"/>
      <c r="C297" s="42"/>
      <c r="D297" s="42"/>
      <c r="E297" s="42"/>
      <c r="F297" s="42"/>
      <c r="G297" s="42"/>
      <c r="H297" s="42"/>
      <c r="I297" s="42"/>
      <c r="J297" s="13"/>
      <c r="K297" s="42"/>
      <c r="L297" s="13"/>
      <c r="M297" s="13"/>
      <c r="N297" s="13"/>
      <c r="O297" s="13"/>
      <c r="P297" s="13"/>
      <c r="Q297" s="13"/>
      <c r="R297" s="14"/>
    </row>
    <row r="298" spans="2:18" ht="15" x14ac:dyDescent="0.25">
      <c r="B298" s="19"/>
      <c r="C298" s="42"/>
      <c r="D298" s="42"/>
      <c r="E298" s="42"/>
      <c r="F298" s="42"/>
      <c r="G298" s="42"/>
      <c r="H298" s="42"/>
      <c r="I298" s="42"/>
      <c r="J298" s="13"/>
      <c r="K298" s="42"/>
      <c r="L298" s="13"/>
      <c r="M298" s="13"/>
      <c r="N298" s="13"/>
      <c r="O298" s="13"/>
      <c r="P298" s="13"/>
      <c r="Q298" s="13"/>
      <c r="R298" s="14"/>
    </row>
    <row r="299" spans="2:18" ht="15" x14ac:dyDescent="0.25">
      <c r="B299" s="19"/>
      <c r="C299" s="42"/>
      <c r="D299" s="42"/>
      <c r="E299" s="42"/>
      <c r="F299" s="42"/>
      <c r="G299" s="42"/>
      <c r="H299" s="42"/>
      <c r="I299" s="42"/>
      <c r="J299" s="13"/>
      <c r="K299" s="42"/>
      <c r="L299" s="13"/>
      <c r="M299" s="13"/>
      <c r="N299" s="13"/>
      <c r="O299" s="13"/>
      <c r="P299" s="13"/>
      <c r="Q299" s="13"/>
      <c r="R299" s="14"/>
    </row>
    <row r="300" spans="2:18" ht="15" x14ac:dyDescent="0.25">
      <c r="B300" s="19"/>
      <c r="C300" s="42"/>
      <c r="D300" s="42"/>
      <c r="E300" s="42"/>
      <c r="F300" s="42"/>
      <c r="G300" s="42"/>
      <c r="H300" s="42"/>
      <c r="I300" s="42"/>
      <c r="J300" s="13"/>
      <c r="K300" s="42"/>
      <c r="L300" s="13"/>
      <c r="M300" s="13"/>
      <c r="N300" s="13"/>
      <c r="O300" s="13"/>
      <c r="P300" s="13"/>
      <c r="Q300" s="13"/>
      <c r="R300" s="14"/>
    </row>
    <row r="301" spans="2:18" ht="15" x14ac:dyDescent="0.25">
      <c r="B301" s="19"/>
      <c r="C301" s="42"/>
      <c r="D301" s="42"/>
      <c r="E301" s="42"/>
      <c r="F301" s="42"/>
      <c r="G301" s="42"/>
      <c r="H301" s="42"/>
      <c r="I301" s="42"/>
      <c r="J301" s="13"/>
      <c r="K301" s="42"/>
      <c r="L301" s="13"/>
      <c r="M301" s="13"/>
      <c r="N301" s="13"/>
      <c r="O301" s="13"/>
      <c r="P301" s="13"/>
      <c r="Q301" s="13"/>
      <c r="R301" s="14"/>
    </row>
    <row r="302" spans="2:18" ht="15" x14ac:dyDescent="0.25">
      <c r="B302" s="19"/>
      <c r="C302" s="42"/>
      <c r="D302" s="42"/>
      <c r="E302" s="42"/>
      <c r="F302" s="42"/>
      <c r="G302" s="42"/>
      <c r="H302" s="42"/>
      <c r="I302" s="42"/>
      <c r="J302" s="13"/>
      <c r="K302" s="42"/>
      <c r="L302" s="13"/>
      <c r="M302" s="13"/>
      <c r="N302" s="13"/>
      <c r="O302" s="13"/>
      <c r="P302" s="13"/>
      <c r="Q302" s="13"/>
      <c r="R302" s="14"/>
    </row>
    <row r="303" spans="2:18" ht="15" x14ac:dyDescent="0.25">
      <c r="B303" s="19"/>
      <c r="C303" s="42"/>
      <c r="D303" s="42"/>
      <c r="E303" s="42"/>
      <c r="F303" s="42"/>
      <c r="G303" s="42"/>
      <c r="H303" s="42"/>
      <c r="I303" s="42"/>
      <c r="J303" s="13"/>
      <c r="K303" s="42"/>
      <c r="L303" s="13"/>
      <c r="M303" s="13"/>
      <c r="N303" s="13"/>
      <c r="O303" s="13"/>
      <c r="P303" s="13"/>
      <c r="Q303" s="13"/>
      <c r="R303" s="14"/>
    </row>
    <row r="304" spans="2:18" ht="15" x14ac:dyDescent="0.25">
      <c r="B304" s="19"/>
      <c r="C304" s="42"/>
      <c r="D304" s="42"/>
      <c r="E304" s="42"/>
      <c r="F304" s="42"/>
      <c r="G304" s="42"/>
      <c r="H304" s="42"/>
      <c r="I304" s="42"/>
      <c r="J304" s="13"/>
      <c r="K304" s="42"/>
      <c r="L304" s="13"/>
      <c r="M304" s="13"/>
      <c r="N304" s="13"/>
      <c r="O304" s="13"/>
      <c r="P304" s="13"/>
      <c r="Q304" s="13"/>
      <c r="R304" s="14"/>
    </row>
    <row r="305" spans="2:18" ht="15" x14ac:dyDescent="0.25">
      <c r="B305" s="19"/>
      <c r="C305" s="42"/>
      <c r="D305" s="42"/>
      <c r="E305" s="42"/>
      <c r="F305" s="42"/>
      <c r="G305" s="42"/>
      <c r="H305" s="42"/>
      <c r="I305" s="42"/>
      <c r="J305" s="13"/>
      <c r="K305" s="42"/>
      <c r="L305" s="13"/>
      <c r="M305" s="13"/>
      <c r="N305" s="13"/>
      <c r="O305" s="13"/>
      <c r="P305" s="13"/>
      <c r="Q305" s="13"/>
      <c r="R305" s="14"/>
    </row>
    <row r="306" spans="2:18" ht="15" x14ac:dyDescent="0.25">
      <c r="B306" s="19"/>
      <c r="C306" s="42"/>
      <c r="D306" s="42"/>
      <c r="E306" s="42"/>
      <c r="F306" s="42"/>
      <c r="G306" s="42"/>
      <c r="H306" s="42"/>
      <c r="I306" s="42"/>
      <c r="J306" s="13"/>
      <c r="K306" s="42"/>
      <c r="L306" s="13"/>
      <c r="M306" s="13"/>
      <c r="N306" s="13"/>
      <c r="O306" s="13"/>
      <c r="P306" s="13"/>
      <c r="Q306" s="13"/>
      <c r="R306" s="14"/>
    </row>
    <row r="307" spans="2:18" ht="15" x14ac:dyDescent="0.25">
      <c r="B307" s="19"/>
      <c r="C307" s="42"/>
      <c r="D307" s="42"/>
      <c r="E307" s="42"/>
      <c r="F307" s="42"/>
      <c r="G307" s="42"/>
      <c r="H307" s="42"/>
      <c r="I307" s="42"/>
      <c r="J307" s="13"/>
      <c r="K307" s="42"/>
      <c r="L307" s="13"/>
      <c r="M307" s="13"/>
      <c r="N307" s="13"/>
      <c r="O307" s="13"/>
      <c r="P307" s="13"/>
      <c r="Q307" s="13"/>
      <c r="R307" s="14"/>
    </row>
    <row r="308" spans="2:18" ht="15" x14ac:dyDescent="0.25">
      <c r="B308" s="19"/>
      <c r="C308" s="42"/>
      <c r="D308" s="42"/>
      <c r="E308" s="42"/>
      <c r="F308" s="42"/>
      <c r="G308" s="42"/>
      <c r="H308" s="42"/>
      <c r="I308" s="42"/>
      <c r="J308" s="13"/>
      <c r="K308" s="42"/>
      <c r="L308" s="13"/>
      <c r="M308" s="13"/>
      <c r="N308" s="13"/>
      <c r="O308" s="13"/>
      <c r="P308" s="13"/>
      <c r="Q308" s="13"/>
      <c r="R308" s="14"/>
    </row>
    <row r="309" spans="2:18" ht="15" x14ac:dyDescent="0.25">
      <c r="B309" s="19"/>
      <c r="C309" s="42"/>
      <c r="D309" s="42"/>
      <c r="E309" s="42"/>
      <c r="F309" s="42"/>
      <c r="G309" s="42"/>
      <c r="H309" s="42"/>
      <c r="I309" s="42"/>
      <c r="J309" s="13"/>
      <c r="K309" s="42"/>
      <c r="L309" s="13"/>
      <c r="M309" s="13"/>
      <c r="N309" s="13"/>
      <c r="O309" s="13"/>
      <c r="P309" s="13"/>
      <c r="Q309" s="13"/>
      <c r="R309" s="14"/>
    </row>
    <row r="310" spans="2:18" ht="15" x14ac:dyDescent="0.25">
      <c r="B310" s="19"/>
      <c r="C310" s="42"/>
      <c r="D310" s="42"/>
      <c r="E310" s="42"/>
      <c r="F310" s="42"/>
      <c r="G310" s="42"/>
      <c r="H310" s="42"/>
      <c r="I310" s="42"/>
      <c r="J310" s="13"/>
      <c r="K310" s="42"/>
      <c r="L310" s="13"/>
      <c r="M310" s="13"/>
      <c r="N310" s="13"/>
      <c r="O310" s="13"/>
      <c r="P310" s="13"/>
      <c r="Q310" s="13"/>
      <c r="R310" s="14"/>
    </row>
    <row r="311" spans="2:18" ht="15" x14ac:dyDescent="0.25">
      <c r="B311" s="19"/>
      <c r="C311" s="42"/>
      <c r="D311" s="42"/>
      <c r="E311" s="42"/>
      <c r="F311" s="42"/>
      <c r="G311" s="42"/>
      <c r="H311" s="42"/>
      <c r="I311" s="42"/>
      <c r="J311" s="13"/>
      <c r="K311" s="42"/>
      <c r="L311" s="13"/>
      <c r="M311" s="13"/>
      <c r="N311" s="13"/>
      <c r="O311" s="13"/>
      <c r="P311" s="13"/>
      <c r="Q311" s="13"/>
      <c r="R311" s="14"/>
    </row>
    <row r="312" spans="2:18" ht="15" x14ac:dyDescent="0.25">
      <c r="B312" s="19"/>
      <c r="C312" s="42"/>
      <c r="D312" s="42"/>
      <c r="E312" s="42"/>
      <c r="F312" s="42"/>
      <c r="G312" s="42"/>
      <c r="H312" s="42"/>
      <c r="I312" s="42"/>
      <c r="J312" s="13"/>
      <c r="K312" s="42"/>
      <c r="L312" s="13"/>
      <c r="M312" s="13"/>
      <c r="N312" s="13"/>
      <c r="O312" s="13"/>
      <c r="P312" s="13"/>
      <c r="Q312" s="13"/>
      <c r="R312" s="14"/>
    </row>
    <row r="313" spans="2:18" ht="15" x14ac:dyDescent="0.25">
      <c r="B313" s="19"/>
      <c r="C313" s="42"/>
      <c r="D313" s="42"/>
      <c r="E313" s="42"/>
      <c r="F313" s="42"/>
      <c r="G313" s="42"/>
      <c r="H313" s="42"/>
      <c r="I313" s="42"/>
      <c r="J313" s="13"/>
      <c r="K313" s="42"/>
      <c r="L313" s="13"/>
      <c r="M313" s="13"/>
      <c r="N313" s="13"/>
      <c r="O313" s="13"/>
      <c r="P313" s="13"/>
      <c r="Q313" s="13"/>
      <c r="R313" s="14"/>
    </row>
    <row r="314" spans="2:18" ht="16.5" thickBot="1" x14ac:dyDescent="0.3">
      <c r="B314" s="19"/>
      <c r="C314" s="11"/>
      <c r="D314" s="12"/>
      <c r="E314" s="13"/>
      <c r="F314" s="13"/>
      <c r="G314" s="13"/>
      <c r="H314" s="13"/>
      <c r="I314" s="13"/>
      <c r="J314" s="13"/>
      <c r="K314" s="314" t="s">
        <v>493</v>
      </c>
      <c r="L314" s="13"/>
      <c r="M314" s="13"/>
      <c r="N314" s="13"/>
      <c r="O314" s="13"/>
      <c r="P314" s="13"/>
      <c r="Q314" s="13"/>
      <c r="R314" s="14"/>
    </row>
    <row r="315" spans="2:18" ht="19.5" thickBot="1" x14ac:dyDescent="0.35">
      <c r="B315" s="19"/>
      <c r="C315" s="55" t="s">
        <v>27</v>
      </c>
      <c r="D315" s="59">
        <f ca="1">YEAR(TODAY())-5</f>
        <v>2020</v>
      </c>
      <c r="E315" s="60">
        <f ca="1">D315+1</f>
        <v>2021</v>
      </c>
      <c r="F315" s="60">
        <f ca="1">E315+1</f>
        <v>2022</v>
      </c>
      <c r="G315" s="60">
        <f ca="1">F315+1</f>
        <v>2023</v>
      </c>
      <c r="H315" s="60">
        <f ca="1">G315+1</f>
        <v>2024</v>
      </c>
      <c r="I315" s="60">
        <f ca="1">H315+1</f>
        <v>2025</v>
      </c>
      <c r="J315" s="61" t="s">
        <v>91</v>
      </c>
      <c r="K315" s="13" t="s">
        <v>26</v>
      </c>
      <c r="L315" s="13"/>
      <c r="M315" s="13"/>
      <c r="N315" s="13"/>
      <c r="O315" s="13"/>
      <c r="P315" s="13"/>
      <c r="Q315" s="13"/>
      <c r="R315" s="14"/>
    </row>
    <row r="316" spans="2:18" x14ac:dyDescent="0.25">
      <c r="B316" s="19"/>
      <c r="C316" s="281" t="s">
        <v>279</v>
      </c>
      <c r="D316" s="236">
        <f>IF(AND(ISNUMBER(D87),ISNUMBER(D79),ISNUMBER(D73)),D87/(D79+D73),"SIN DATOS")</f>
        <v>1.0714436004797274</v>
      </c>
      <c r="E316" s="237">
        <f>IF(AND(ISNUMBER(E87),ISNUMBER(E79),ISNUMBER(E73)),E87/(E79+E73),"SIN DATOS")</f>
        <v>1.1580803365770731</v>
      </c>
      <c r="F316" s="237">
        <f>IF(AND(ISNUMBER(F87),ISNUMBER(F79),ISNUMBER(F73)),F87/(F79+F73),"SIN DATOS")</f>
        <v>1.6722994693458464</v>
      </c>
      <c r="G316" s="237">
        <f>IF(AND(ISNUMBER(G87),ISNUMBER(G79),ISNUMBER(G73)),G87/(G79+G73),"SIN DATOS")</f>
        <v>1.6806752808541296</v>
      </c>
      <c r="H316" s="237">
        <f>IF(AND(ISNUMBER(H87),ISNUMBER(H79),ISNUMBER(H73)),H87/(H79+H73),"SIN DATOS")</f>
        <v>1.7316585269152445</v>
      </c>
      <c r="I316" s="306">
        <f ca="1">IF(AND(ISNUMBER(D316),ISNUMBER(E316),ISNUMBER(F316),ISNUMBER(G316),ISNUMBER(H316)),TREND(D316:H316,D$42:H$42,I$42),"SIN DATOS")</f>
        <v>2.0157388819787911</v>
      </c>
      <c r="J316" s="56"/>
      <c r="K316" s="42"/>
      <c r="L316" s="13"/>
      <c r="M316" s="13"/>
      <c r="N316" s="13"/>
      <c r="O316" s="13"/>
      <c r="P316" s="13"/>
      <c r="Q316" s="13"/>
      <c r="R316" s="14"/>
    </row>
    <row r="317" spans="2:18" ht="16.5" thickBot="1" x14ac:dyDescent="0.3">
      <c r="B317" s="19"/>
      <c r="C317" s="279" t="s">
        <v>25</v>
      </c>
      <c r="D317" s="238">
        <f>Sector!B107/(Sector!B126+Sector!B118)</f>
        <v>1.6643702907746012</v>
      </c>
      <c r="E317" s="239">
        <f>Sector!C107/(Sector!C126+Sector!C118)</f>
        <v>1.6206191052005516</v>
      </c>
      <c r="F317" s="239">
        <f>Sector!D107/(Sector!D126+Sector!D118)</f>
        <v>1.56311446406175</v>
      </c>
      <c r="G317" s="239">
        <f>Sector!E107/(Sector!E126+Sector!E118)</f>
        <v>1.5502189923765242</v>
      </c>
      <c r="H317" s="239">
        <f>Sector!F107/(Sector!F126+Sector!F118)</f>
        <v>1.6477576445625937</v>
      </c>
      <c r="I317" s="306">
        <f ca="1">IF(AND(ISNUMBER(D317),ISNUMBER(E317),ISNUMBER(F317),ISNUMBER(G317),ISNUMBER(H317)),TREND(D317:H317,D$42:H$42,I$42),"SIN DATOS")</f>
        <v>1.578128477820794</v>
      </c>
      <c r="J317" s="52"/>
      <c r="K317" s="42"/>
      <c r="L317" s="13"/>
      <c r="M317" s="13"/>
      <c r="N317" s="13"/>
      <c r="O317" s="13"/>
      <c r="P317" s="13"/>
      <c r="Q317" s="13"/>
      <c r="R317" s="14"/>
    </row>
    <row r="318" spans="2:18" thickBot="1" x14ac:dyDescent="0.3">
      <c r="B318" s="19"/>
      <c r="C318" s="280" t="s">
        <v>278</v>
      </c>
      <c r="D318" s="229" t="str">
        <f t="shared" ref="D318:I318" si="11">IF(D316&gt;=D317,IF(D316=D317,"═","▲"),"▼")</f>
        <v>▼</v>
      </c>
      <c r="E318" s="230" t="str">
        <f t="shared" si="11"/>
        <v>▼</v>
      </c>
      <c r="F318" s="230" t="str">
        <f t="shared" si="11"/>
        <v>▲</v>
      </c>
      <c r="G318" s="230" t="str">
        <f t="shared" si="11"/>
        <v>▲</v>
      </c>
      <c r="H318" s="230" t="str">
        <f t="shared" si="11"/>
        <v>▲</v>
      </c>
      <c r="I318" s="231" t="str">
        <f t="shared" ca="1" si="11"/>
        <v>▲</v>
      </c>
      <c r="J318" s="13"/>
      <c r="K318" s="42"/>
      <c r="L318" s="13"/>
      <c r="M318" s="13"/>
      <c r="N318" s="13"/>
      <c r="O318" s="13"/>
      <c r="P318" s="13"/>
      <c r="Q318" s="13"/>
      <c r="R318" s="14"/>
    </row>
    <row r="319" spans="2:18" ht="15" x14ac:dyDescent="0.25">
      <c r="B319" s="19"/>
      <c r="C319" s="42"/>
      <c r="D319" s="42"/>
      <c r="E319" s="42"/>
      <c r="F319" s="42"/>
      <c r="G319" s="42"/>
      <c r="H319" s="42"/>
      <c r="I319" s="42"/>
      <c r="J319" s="13"/>
      <c r="K319" s="42"/>
      <c r="L319" s="13"/>
      <c r="M319" s="13"/>
      <c r="N319" s="13"/>
      <c r="O319" s="13"/>
      <c r="P319" s="13"/>
      <c r="Q319" s="13"/>
      <c r="R319" s="14"/>
    </row>
    <row r="320" spans="2:18" ht="15" x14ac:dyDescent="0.25">
      <c r="B320" s="19"/>
      <c r="C320" s="42"/>
      <c r="D320" s="42"/>
      <c r="E320" s="42"/>
      <c r="F320" s="42"/>
      <c r="G320" s="42"/>
      <c r="H320" s="42"/>
      <c r="I320" s="42"/>
      <c r="J320" s="13"/>
      <c r="K320" s="42"/>
      <c r="L320" s="13"/>
      <c r="M320" s="13"/>
      <c r="N320" s="13"/>
      <c r="O320" s="13"/>
      <c r="P320" s="13"/>
      <c r="Q320" s="13"/>
      <c r="R320" s="14"/>
    </row>
    <row r="321" spans="2:18" ht="15" x14ac:dyDescent="0.25">
      <c r="B321" s="19"/>
      <c r="C321" s="42"/>
      <c r="D321" s="42"/>
      <c r="E321" s="42"/>
      <c r="F321" s="42"/>
      <c r="G321" s="42"/>
      <c r="H321" s="42"/>
      <c r="I321" s="42"/>
      <c r="J321" s="13"/>
      <c r="K321" s="42"/>
      <c r="L321" s="13"/>
      <c r="M321" s="13"/>
      <c r="N321" s="13"/>
      <c r="O321" s="13"/>
      <c r="P321" s="13"/>
      <c r="Q321" s="13"/>
      <c r="R321" s="14"/>
    </row>
    <row r="322" spans="2:18" ht="15" x14ac:dyDescent="0.25">
      <c r="B322" s="19"/>
      <c r="C322" s="42"/>
      <c r="D322" s="42"/>
      <c r="E322" s="42"/>
      <c r="F322" s="42"/>
      <c r="G322" s="42"/>
      <c r="H322" s="42"/>
      <c r="I322" s="42"/>
      <c r="J322" s="13"/>
      <c r="K322" s="42"/>
      <c r="L322" s="13"/>
      <c r="M322" s="13"/>
      <c r="N322" s="13"/>
      <c r="O322" s="13"/>
      <c r="P322" s="13"/>
      <c r="Q322" s="13"/>
      <c r="R322" s="14"/>
    </row>
    <row r="323" spans="2:18" ht="15" x14ac:dyDescent="0.25">
      <c r="B323" s="19"/>
      <c r="C323" s="42"/>
      <c r="D323" s="42"/>
      <c r="E323" s="42"/>
      <c r="F323" s="42"/>
      <c r="G323" s="42"/>
      <c r="H323" s="42"/>
      <c r="I323" s="42"/>
      <c r="J323" s="13"/>
      <c r="K323" s="42"/>
      <c r="L323" s="13"/>
      <c r="M323" s="13"/>
      <c r="N323" s="13"/>
      <c r="O323" s="13"/>
      <c r="P323" s="13"/>
      <c r="Q323" s="13"/>
      <c r="R323" s="14"/>
    </row>
    <row r="324" spans="2:18" ht="15" x14ac:dyDescent="0.25">
      <c r="B324" s="19"/>
      <c r="C324" s="42"/>
      <c r="D324" s="42"/>
      <c r="E324" s="42"/>
      <c r="F324" s="42"/>
      <c r="G324" s="42"/>
      <c r="H324" s="42"/>
      <c r="I324" s="42"/>
      <c r="J324" s="13"/>
      <c r="K324" s="42"/>
      <c r="L324" s="13"/>
      <c r="M324" s="13"/>
      <c r="N324" s="13"/>
      <c r="O324" s="13"/>
      <c r="P324" s="13"/>
      <c r="Q324" s="13"/>
      <c r="R324" s="14"/>
    </row>
    <row r="325" spans="2:18" ht="15" x14ac:dyDescent="0.25">
      <c r="B325" s="19"/>
      <c r="C325" s="42"/>
      <c r="D325" s="42"/>
      <c r="E325" s="42"/>
      <c r="F325" s="42"/>
      <c r="G325" s="42"/>
      <c r="H325" s="42"/>
      <c r="I325" s="42"/>
      <c r="J325" s="13"/>
      <c r="K325" s="42"/>
      <c r="L325" s="13"/>
      <c r="M325" s="13"/>
      <c r="N325" s="13"/>
      <c r="O325" s="13"/>
      <c r="P325" s="13"/>
      <c r="Q325" s="13"/>
      <c r="R325" s="14"/>
    </row>
    <row r="326" spans="2:18" ht="15" x14ac:dyDescent="0.25">
      <c r="B326" s="19"/>
      <c r="C326" s="42"/>
      <c r="D326" s="42"/>
      <c r="E326" s="42"/>
      <c r="F326" s="42"/>
      <c r="G326" s="42"/>
      <c r="H326" s="42"/>
      <c r="I326" s="42"/>
      <c r="J326" s="13"/>
      <c r="K326" s="42"/>
      <c r="L326" s="13"/>
      <c r="M326" s="13"/>
      <c r="N326" s="13"/>
      <c r="O326" s="13"/>
      <c r="P326" s="13"/>
      <c r="Q326" s="13"/>
      <c r="R326" s="14"/>
    </row>
    <row r="327" spans="2:18" ht="15" x14ac:dyDescent="0.25">
      <c r="B327" s="19"/>
      <c r="C327" s="42"/>
      <c r="D327" s="42"/>
      <c r="E327" s="42"/>
      <c r="F327" s="42"/>
      <c r="G327" s="42"/>
      <c r="H327" s="42"/>
      <c r="I327" s="42"/>
      <c r="J327" s="13"/>
      <c r="K327" s="42"/>
      <c r="L327" s="13"/>
      <c r="M327" s="13"/>
      <c r="N327" s="13"/>
      <c r="O327" s="13"/>
      <c r="P327" s="13"/>
      <c r="Q327" s="13"/>
      <c r="R327" s="14"/>
    </row>
    <row r="328" spans="2:18" ht="15" x14ac:dyDescent="0.25">
      <c r="B328" s="19"/>
      <c r="C328" s="42"/>
      <c r="D328" s="42"/>
      <c r="E328" s="42"/>
      <c r="F328" s="42"/>
      <c r="G328" s="42"/>
      <c r="H328" s="42"/>
      <c r="I328" s="42"/>
      <c r="J328" s="13"/>
      <c r="K328" s="42"/>
      <c r="L328" s="13"/>
      <c r="M328" s="13"/>
      <c r="N328" s="13"/>
      <c r="O328" s="13"/>
      <c r="P328" s="13"/>
      <c r="Q328" s="13"/>
      <c r="R328" s="14"/>
    </row>
    <row r="329" spans="2:18" ht="15" x14ac:dyDescent="0.25">
      <c r="B329" s="19"/>
      <c r="C329" s="42"/>
      <c r="D329" s="42"/>
      <c r="E329" s="42"/>
      <c r="F329" s="42"/>
      <c r="G329" s="42"/>
      <c r="H329" s="42"/>
      <c r="I329" s="42"/>
      <c r="J329" s="13"/>
      <c r="K329" s="42"/>
      <c r="L329" s="13"/>
      <c r="M329" s="13"/>
      <c r="N329" s="13"/>
      <c r="O329" s="13"/>
      <c r="P329" s="13"/>
      <c r="Q329" s="13"/>
      <c r="R329" s="14"/>
    </row>
    <row r="330" spans="2:18" ht="15" x14ac:dyDescent="0.25">
      <c r="B330" s="19"/>
      <c r="C330" s="42"/>
      <c r="D330" s="42"/>
      <c r="E330" s="42"/>
      <c r="F330" s="42"/>
      <c r="G330" s="42"/>
      <c r="H330" s="42"/>
      <c r="I330" s="42"/>
      <c r="J330" s="13"/>
      <c r="K330" s="42"/>
      <c r="L330" s="13"/>
      <c r="M330" s="13"/>
      <c r="N330" s="13"/>
      <c r="O330" s="13"/>
      <c r="P330" s="13"/>
      <c r="Q330" s="13"/>
      <c r="R330" s="14"/>
    </row>
    <row r="331" spans="2:18" ht="15" x14ac:dyDescent="0.25">
      <c r="B331" s="19"/>
      <c r="C331" s="42"/>
      <c r="D331" s="42"/>
      <c r="E331" s="42"/>
      <c r="F331" s="42"/>
      <c r="G331" s="42"/>
      <c r="H331" s="42"/>
      <c r="I331" s="42"/>
      <c r="J331" s="13"/>
      <c r="K331" s="42"/>
      <c r="L331" s="13"/>
      <c r="M331" s="13"/>
      <c r="N331" s="13"/>
      <c r="O331" s="13"/>
      <c r="P331" s="13"/>
      <c r="Q331" s="13"/>
      <c r="R331" s="14"/>
    </row>
    <row r="332" spans="2:18" ht="15" x14ac:dyDescent="0.25">
      <c r="B332" s="19"/>
      <c r="C332" s="42"/>
      <c r="D332" s="42"/>
      <c r="E332" s="42"/>
      <c r="F332" s="42"/>
      <c r="G332" s="42"/>
      <c r="H332" s="42"/>
      <c r="I332" s="42"/>
      <c r="J332" s="13"/>
      <c r="K332" s="42"/>
      <c r="L332" s="13"/>
      <c r="M332" s="13"/>
      <c r="N332" s="13"/>
      <c r="O332" s="13"/>
      <c r="P332" s="13"/>
      <c r="Q332" s="13"/>
      <c r="R332" s="14"/>
    </row>
    <row r="333" spans="2:18" ht="15" x14ac:dyDescent="0.25">
      <c r="B333" s="19"/>
      <c r="C333" s="42"/>
      <c r="D333" s="42"/>
      <c r="E333" s="42"/>
      <c r="F333" s="42"/>
      <c r="G333" s="42"/>
      <c r="H333" s="42"/>
      <c r="I333" s="42"/>
      <c r="J333" s="13"/>
      <c r="K333" s="42"/>
      <c r="L333" s="13"/>
      <c r="M333" s="13"/>
      <c r="N333" s="13"/>
      <c r="O333" s="13"/>
      <c r="P333" s="13"/>
      <c r="Q333" s="13"/>
      <c r="R333" s="14"/>
    </row>
    <row r="334" spans="2:18" ht="15" x14ac:dyDescent="0.25">
      <c r="B334" s="19"/>
      <c r="C334" s="42"/>
      <c r="D334" s="42"/>
      <c r="E334" s="42"/>
      <c r="F334" s="42"/>
      <c r="G334" s="42"/>
      <c r="H334" s="42"/>
      <c r="I334" s="42"/>
      <c r="J334" s="13"/>
      <c r="K334" s="42"/>
      <c r="L334" s="13"/>
      <c r="M334" s="13"/>
      <c r="N334" s="13"/>
      <c r="O334" s="13"/>
      <c r="P334" s="13"/>
      <c r="Q334" s="13"/>
      <c r="R334" s="14"/>
    </row>
    <row r="335" spans="2:18" ht="15" x14ac:dyDescent="0.25">
      <c r="B335" s="19"/>
      <c r="C335" s="42"/>
      <c r="D335" s="42"/>
      <c r="E335" s="42"/>
      <c r="F335" s="42"/>
      <c r="G335" s="42"/>
      <c r="H335" s="42"/>
      <c r="I335" s="42"/>
      <c r="J335" s="13"/>
      <c r="K335" s="42"/>
      <c r="L335" s="13"/>
      <c r="M335" s="13"/>
      <c r="N335" s="13"/>
      <c r="O335" s="13"/>
      <c r="P335" s="13"/>
      <c r="Q335" s="13"/>
      <c r="R335" s="14"/>
    </row>
    <row r="336" spans="2:18" ht="15" x14ac:dyDescent="0.25">
      <c r="B336" s="19"/>
      <c r="C336" s="42"/>
      <c r="D336" s="42"/>
      <c r="E336" s="42"/>
      <c r="F336" s="42"/>
      <c r="G336" s="42"/>
      <c r="H336" s="42"/>
      <c r="I336" s="42"/>
      <c r="J336" s="13"/>
      <c r="K336" s="42"/>
      <c r="L336" s="13"/>
      <c r="M336" s="13"/>
      <c r="N336" s="13"/>
      <c r="O336" s="13"/>
      <c r="P336" s="13"/>
      <c r="Q336" s="13"/>
      <c r="R336" s="14"/>
    </row>
    <row r="337" spans="2:18" ht="15" x14ac:dyDescent="0.25">
      <c r="B337" s="19"/>
      <c r="C337" s="42"/>
      <c r="D337" s="42"/>
      <c r="E337" s="42"/>
      <c r="F337" s="42"/>
      <c r="G337" s="42"/>
      <c r="H337" s="42"/>
      <c r="I337" s="42"/>
      <c r="J337" s="13"/>
      <c r="K337" s="42"/>
      <c r="L337" s="13"/>
      <c r="M337" s="13"/>
      <c r="N337" s="13"/>
      <c r="O337" s="13"/>
      <c r="P337" s="13"/>
      <c r="Q337" s="13"/>
      <c r="R337" s="14"/>
    </row>
    <row r="338" spans="2:18" ht="16.5" thickBot="1" x14ac:dyDescent="0.3">
      <c r="B338" s="19"/>
      <c r="C338" s="11"/>
      <c r="D338" s="12"/>
      <c r="E338" s="13"/>
      <c r="F338" s="13"/>
      <c r="G338" s="13"/>
      <c r="H338" s="13"/>
      <c r="I338" s="13"/>
      <c r="J338" s="13"/>
      <c r="K338" s="314" t="s">
        <v>494</v>
      </c>
      <c r="L338" s="13"/>
      <c r="M338" s="13"/>
      <c r="N338" s="13"/>
      <c r="O338" s="13"/>
      <c r="P338" s="13"/>
      <c r="Q338" s="13"/>
      <c r="R338" s="14"/>
    </row>
    <row r="339" spans="2:18" ht="19.5" thickBot="1" x14ac:dyDescent="0.35">
      <c r="B339" s="19"/>
      <c r="C339" s="55" t="s">
        <v>13</v>
      </c>
      <c r="D339" s="59">
        <f ca="1">YEAR(TODAY())-5</f>
        <v>2020</v>
      </c>
      <c r="E339" s="60">
        <f ca="1">D339+1</f>
        <v>2021</v>
      </c>
      <c r="F339" s="60">
        <f ca="1">E339+1</f>
        <v>2022</v>
      </c>
      <c r="G339" s="60">
        <f ca="1">F339+1</f>
        <v>2023</v>
      </c>
      <c r="H339" s="60">
        <f ca="1">G339+1</f>
        <v>2024</v>
      </c>
      <c r="I339" s="60">
        <f ca="1">H339+1</f>
        <v>2025</v>
      </c>
      <c r="J339" s="61" t="s">
        <v>91</v>
      </c>
      <c r="K339" s="13" t="s">
        <v>22</v>
      </c>
      <c r="L339" s="13"/>
      <c r="M339" s="13"/>
      <c r="N339" s="13"/>
      <c r="O339" s="13"/>
      <c r="P339" s="13"/>
      <c r="Q339" s="13"/>
      <c r="R339" s="14"/>
    </row>
    <row r="340" spans="2:18" x14ac:dyDescent="0.25">
      <c r="B340" s="19"/>
      <c r="C340" s="281" t="s">
        <v>279</v>
      </c>
      <c r="D340" s="240">
        <f>IF(AND(ISNUMBER(D108),ISNUMBER(D95)),D108/D95,"SIN DATOS")</f>
        <v>1.5102251384740226E-2</v>
      </c>
      <c r="E340" s="241">
        <f>IF(AND(ISNUMBER(E108),ISNUMBER(E95)),E108/E95,"SIN DATOS")</f>
        <v>5.7728333951554333E-3</v>
      </c>
      <c r="F340" s="241">
        <f>IF(AND(ISNUMBER(F108),ISNUMBER(F95)),F108/F95,"SIN DATOS")</f>
        <v>9.3208829241255599E-3</v>
      </c>
      <c r="G340" s="241">
        <f>IF(AND(ISNUMBER(G108),ISNUMBER(G95)),G108/G95,"SIN DATOS")</f>
        <v>8.2753914281393313E-3</v>
      </c>
      <c r="H340" s="241">
        <f>IF(AND(ISNUMBER(H108),ISNUMBER(H95)),H108/H95,"SIN DATOS")</f>
        <v>1.229738183907614E-2</v>
      </c>
      <c r="I340" s="306">
        <f ca="1">IF(AND(ISNUMBER(D340),ISNUMBER(E340),ISNUMBER(F340),ISNUMBER(G340),ISNUMBER(H340)),TREND(D340:H340,D$42:H$42,I$42),"SIN DATOS")</f>
        <v>9.2215938767440386E-3</v>
      </c>
      <c r="J340" s="56"/>
      <c r="K340" s="42"/>
      <c r="L340" s="13"/>
      <c r="M340" s="13"/>
      <c r="N340" s="13"/>
      <c r="O340" s="13"/>
      <c r="P340" s="13"/>
      <c r="Q340" s="13"/>
      <c r="R340" s="14"/>
    </row>
    <row r="341" spans="2:18" ht="16.5" thickBot="1" x14ac:dyDescent="0.3">
      <c r="B341" s="19"/>
      <c r="C341" s="279" t="s">
        <v>25</v>
      </c>
      <c r="D341" s="242">
        <f>Sector!B51/Sector!B10</f>
        <v>5.1312157734891475E-3</v>
      </c>
      <c r="E341" s="243">
        <f>Sector!C51/Sector!C10</f>
        <v>6.8183155110293891E-3</v>
      </c>
      <c r="F341" s="243">
        <f>Sector!D51/Sector!D10</f>
        <v>8.6652276101485976E-3</v>
      </c>
      <c r="G341" s="243">
        <f>Sector!E51/Sector!E10</f>
        <v>1.2523185535876322E-2</v>
      </c>
      <c r="H341" s="243">
        <f>Sector!F51/Sector!F10</f>
        <v>9.8431839465858758E-3</v>
      </c>
      <c r="I341" s="306">
        <f ca="1">IF(AND(ISNUMBER(D341),ISNUMBER(E341),ISNUMBER(F341),ISNUMBER(G341),ISNUMBER(H341)),TREND(D341:H341,D$42:H$42,I$42),"SIN DATOS")</f>
        <v>1.3134867586737542E-2</v>
      </c>
      <c r="J341" s="52"/>
      <c r="K341" s="42"/>
      <c r="L341" s="13"/>
      <c r="M341" s="13"/>
      <c r="N341" s="13"/>
      <c r="O341" s="13"/>
      <c r="P341" s="13"/>
      <c r="Q341" s="13"/>
      <c r="R341" s="14"/>
    </row>
    <row r="342" spans="2:18" thickBot="1" x14ac:dyDescent="0.3">
      <c r="B342" s="19"/>
      <c r="C342" s="280" t="s">
        <v>278</v>
      </c>
      <c r="D342" s="229" t="str">
        <f t="shared" ref="D342:I342" si="12">IF(D340&lt;=D341,IF(D340=D341,"═","▲"),"▼")</f>
        <v>▼</v>
      </c>
      <c r="E342" s="230" t="str">
        <f t="shared" si="12"/>
        <v>▲</v>
      </c>
      <c r="F342" s="230" t="str">
        <f t="shared" si="12"/>
        <v>▼</v>
      </c>
      <c r="G342" s="230" t="str">
        <f t="shared" si="12"/>
        <v>▲</v>
      </c>
      <c r="H342" s="230" t="str">
        <f t="shared" si="12"/>
        <v>▼</v>
      </c>
      <c r="I342" s="231" t="str">
        <f t="shared" ca="1" si="12"/>
        <v>▲</v>
      </c>
      <c r="J342" s="13"/>
      <c r="K342" s="42"/>
      <c r="L342" s="13"/>
      <c r="M342" s="13"/>
      <c r="N342" s="13"/>
      <c r="O342" s="13"/>
      <c r="P342" s="13"/>
      <c r="Q342" s="13"/>
      <c r="R342" s="14"/>
    </row>
    <row r="343" spans="2:18" x14ac:dyDescent="0.25">
      <c r="B343" s="19"/>
      <c r="C343" s="11"/>
      <c r="D343" s="12"/>
      <c r="E343" s="13"/>
      <c r="F343" s="13"/>
      <c r="G343" s="13"/>
      <c r="H343" s="13"/>
      <c r="I343" s="13"/>
      <c r="J343" s="13"/>
      <c r="K343" s="13"/>
      <c r="L343" s="13"/>
      <c r="M343" s="13"/>
      <c r="N343" s="13"/>
      <c r="O343" s="13"/>
      <c r="P343" s="13"/>
      <c r="Q343" s="13"/>
      <c r="R343" s="14"/>
    </row>
    <row r="344" spans="2:18" x14ac:dyDescent="0.25">
      <c r="B344" s="19"/>
      <c r="C344" s="11"/>
      <c r="D344" s="12"/>
      <c r="E344" s="13"/>
      <c r="F344" s="13"/>
      <c r="G344" s="13"/>
      <c r="H344" s="13"/>
      <c r="I344" s="13"/>
      <c r="J344" s="13"/>
      <c r="K344" s="13"/>
      <c r="L344" s="13"/>
      <c r="M344" s="13"/>
      <c r="N344" s="13"/>
      <c r="O344" s="13"/>
      <c r="P344" s="13"/>
      <c r="Q344" s="13"/>
      <c r="R344" s="14"/>
    </row>
    <row r="345" spans="2:18" x14ac:dyDescent="0.25">
      <c r="B345" s="19"/>
      <c r="C345" s="11"/>
      <c r="D345" s="12"/>
      <c r="E345" s="13"/>
      <c r="F345" s="13"/>
      <c r="G345" s="13"/>
      <c r="H345" s="13"/>
      <c r="I345" s="13"/>
      <c r="J345" s="13"/>
      <c r="K345" s="13"/>
      <c r="L345" s="13"/>
      <c r="M345" s="13"/>
      <c r="N345" s="13"/>
      <c r="O345" s="13"/>
      <c r="P345" s="13"/>
      <c r="Q345" s="13"/>
      <c r="R345" s="14"/>
    </row>
    <row r="346" spans="2:18" x14ac:dyDescent="0.25">
      <c r="B346" s="19"/>
      <c r="C346" s="11"/>
      <c r="D346" s="12"/>
      <c r="E346" s="13"/>
      <c r="F346" s="13"/>
      <c r="G346" s="13"/>
      <c r="H346" s="13"/>
      <c r="I346" s="13"/>
      <c r="J346" s="13"/>
      <c r="K346" s="13"/>
      <c r="L346" s="13"/>
      <c r="M346" s="13"/>
      <c r="N346" s="13"/>
      <c r="O346" s="13"/>
      <c r="P346" s="13"/>
      <c r="Q346" s="13"/>
      <c r="R346" s="14"/>
    </row>
    <row r="347" spans="2:18" x14ac:dyDescent="0.25">
      <c r="B347" s="19"/>
      <c r="C347" s="11"/>
      <c r="D347" s="12"/>
      <c r="E347" s="13"/>
      <c r="F347" s="13"/>
      <c r="G347" s="13"/>
      <c r="H347" s="13"/>
      <c r="I347" s="13"/>
      <c r="J347" s="13"/>
      <c r="K347" s="13"/>
      <c r="L347" s="13"/>
      <c r="M347" s="13"/>
      <c r="N347" s="13"/>
      <c r="O347" s="13"/>
      <c r="P347" s="13"/>
      <c r="Q347" s="13"/>
      <c r="R347" s="14"/>
    </row>
    <row r="348" spans="2:18" x14ac:dyDescent="0.25">
      <c r="B348" s="19"/>
      <c r="C348" s="11"/>
      <c r="D348" s="12"/>
      <c r="E348" s="13"/>
      <c r="F348" s="13"/>
      <c r="G348" s="13"/>
      <c r="H348" s="13"/>
      <c r="I348" s="13"/>
      <c r="J348" s="13"/>
      <c r="K348" s="13"/>
      <c r="L348" s="13"/>
      <c r="M348" s="13"/>
      <c r="N348" s="13"/>
      <c r="O348" s="13"/>
      <c r="P348" s="13"/>
      <c r="Q348" s="13"/>
      <c r="R348" s="14"/>
    </row>
    <row r="349" spans="2:18" x14ac:dyDescent="0.25">
      <c r="B349" s="19"/>
      <c r="C349" s="11"/>
      <c r="D349" s="12"/>
      <c r="E349" s="13"/>
      <c r="F349" s="13"/>
      <c r="G349" s="13"/>
      <c r="H349" s="13"/>
      <c r="I349" s="13"/>
      <c r="J349" s="13"/>
      <c r="K349" s="13"/>
      <c r="L349" s="13"/>
      <c r="M349" s="13"/>
      <c r="N349" s="13"/>
      <c r="O349" s="13"/>
      <c r="P349" s="13"/>
      <c r="Q349" s="13"/>
      <c r="R349" s="14"/>
    </row>
    <row r="350" spans="2:18" x14ac:dyDescent="0.25">
      <c r="B350" s="19"/>
      <c r="C350" s="11"/>
      <c r="D350" s="12"/>
      <c r="E350" s="13"/>
      <c r="F350" s="13"/>
      <c r="G350" s="13"/>
      <c r="H350" s="13"/>
      <c r="I350" s="13"/>
      <c r="J350" s="13"/>
      <c r="K350" s="13"/>
      <c r="L350" s="13"/>
      <c r="M350" s="13"/>
      <c r="N350" s="13"/>
      <c r="O350" s="13"/>
      <c r="P350" s="13"/>
      <c r="Q350" s="13"/>
      <c r="R350" s="14"/>
    </row>
    <row r="351" spans="2:18" x14ac:dyDescent="0.25">
      <c r="B351" s="19"/>
      <c r="C351" s="11"/>
      <c r="D351" s="12"/>
      <c r="E351" s="13"/>
      <c r="F351" s="13"/>
      <c r="G351" s="13"/>
      <c r="H351" s="13"/>
      <c r="I351" s="13"/>
      <c r="J351" s="13"/>
      <c r="K351" s="13"/>
      <c r="L351" s="13"/>
      <c r="M351" s="13"/>
      <c r="N351" s="13"/>
      <c r="O351" s="13"/>
      <c r="P351" s="13"/>
      <c r="Q351" s="13"/>
      <c r="R351" s="14"/>
    </row>
    <row r="352" spans="2:18" x14ac:dyDescent="0.25">
      <c r="B352" s="19"/>
      <c r="C352" s="11"/>
      <c r="D352" s="12"/>
      <c r="E352" s="13"/>
      <c r="F352" s="13"/>
      <c r="G352" s="13"/>
      <c r="H352" s="13"/>
      <c r="I352" s="13"/>
      <c r="J352" s="13"/>
      <c r="K352" s="13"/>
      <c r="L352" s="13"/>
      <c r="M352" s="13"/>
      <c r="N352" s="13"/>
      <c r="O352" s="13"/>
      <c r="P352" s="13"/>
      <c r="Q352" s="13"/>
      <c r="R352" s="14"/>
    </row>
    <row r="353" spans="2:18" x14ac:dyDescent="0.25">
      <c r="B353" s="19"/>
      <c r="C353" s="11"/>
      <c r="D353" s="12"/>
      <c r="E353" s="13"/>
      <c r="F353" s="13"/>
      <c r="G353" s="13"/>
      <c r="H353" s="13"/>
      <c r="I353" s="13"/>
      <c r="J353" s="13"/>
      <c r="K353" s="13"/>
      <c r="L353" s="13"/>
      <c r="M353" s="13"/>
      <c r="N353" s="13"/>
      <c r="O353" s="13"/>
      <c r="P353" s="13"/>
      <c r="Q353" s="13"/>
      <c r="R353" s="14"/>
    </row>
    <row r="354" spans="2:18" x14ac:dyDescent="0.25">
      <c r="B354" s="19"/>
      <c r="C354" s="11"/>
      <c r="D354" s="12"/>
      <c r="E354" s="13"/>
      <c r="F354" s="13"/>
      <c r="G354" s="13"/>
      <c r="H354" s="13"/>
      <c r="I354" s="13"/>
      <c r="J354" s="13"/>
      <c r="K354" s="13"/>
      <c r="L354" s="13"/>
      <c r="M354" s="13"/>
      <c r="N354" s="13"/>
      <c r="O354" s="13"/>
      <c r="P354" s="13"/>
      <c r="Q354" s="13"/>
      <c r="R354" s="14"/>
    </row>
    <row r="355" spans="2:18" x14ac:dyDescent="0.25">
      <c r="B355" s="19"/>
      <c r="C355" s="11"/>
      <c r="D355" s="12"/>
      <c r="E355" s="13"/>
      <c r="F355" s="13"/>
      <c r="G355" s="13"/>
      <c r="H355" s="13"/>
      <c r="I355" s="13"/>
      <c r="J355" s="13"/>
      <c r="K355" s="13"/>
      <c r="L355" s="13"/>
      <c r="M355" s="13"/>
      <c r="N355" s="13"/>
      <c r="O355" s="13"/>
      <c r="P355" s="13"/>
      <c r="Q355" s="13"/>
      <c r="R355" s="14"/>
    </row>
    <row r="356" spans="2:18" s="35" customFormat="1" ht="16.5" thickBot="1" x14ac:dyDescent="0.3">
      <c r="B356" s="36"/>
      <c r="C356" s="39"/>
      <c r="D356" s="37"/>
      <c r="E356" s="37"/>
      <c r="F356" s="37"/>
      <c r="G356" s="41"/>
      <c r="H356" s="37"/>
      <c r="I356" s="37"/>
      <c r="J356" s="37"/>
      <c r="K356" s="37"/>
      <c r="L356" s="37"/>
      <c r="M356" s="37"/>
      <c r="N356" s="37"/>
      <c r="O356" s="37"/>
      <c r="P356" s="37"/>
      <c r="Q356" s="37"/>
      <c r="R356" s="38"/>
    </row>
    <row r="357" spans="2:18" ht="16.5" thickBot="1" x14ac:dyDescent="0.3">
      <c r="B357" s="40"/>
      <c r="C357" s="7"/>
      <c r="D357" s="6"/>
      <c r="E357" s="5"/>
      <c r="G357" s="6"/>
    </row>
    <row r="358" spans="2:18" ht="21.75" thickBot="1" x14ac:dyDescent="0.4">
      <c r="B358" s="50" t="s">
        <v>349</v>
      </c>
      <c r="C358" s="8"/>
      <c r="D358" s="22"/>
      <c r="E358" s="9"/>
      <c r="F358" s="9"/>
      <c r="G358" s="9"/>
      <c r="H358" s="9"/>
      <c r="I358" s="9"/>
      <c r="J358" s="9"/>
      <c r="K358" s="9"/>
      <c r="L358" s="9"/>
      <c r="M358" s="9"/>
      <c r="N358" s="9"/>
      <c r="O358" s="9"/>
      <c r="P358" s="9"/>
      <c r="Q358" s="9"/>
      <c r="R358" s="10"/>
    </row>
    <row r="359" spans="2:18" x14ac:dyDescent="0.25">
      <c r="B359" s="19"/>
      <c r="C359" s="11"/>
      <c r="D359" s="12"/>
      <c r="E359" s="13"/>
      <c r="F359" s="13"/>
      <c r="G359" s="13"/>
      <c r="H359" s="13"/>
      <c r="I359" s="13"/>
      <c r="J359" s="13"/>
      <c r="K359" s="13"/>
      <c r="L359" s="13"/>
      <c r="M359" s="13"/>
      <c r="N359" s="13"/>
      <c r="O359" s="13"/>
      <c r="P359" s="13"/>
      <c r="Q359" s="13"/>
      <c r="R359" s="14"/>
    </row>
    <row r="360" spans="2:18" x14ac:dyDescent="0.25">
      <c r="B360" s="19"/>
      <c r="C360" s="11"/>
      <c r="D360" s="12"/>
      <c r="E360" s="13"/>
      <c r="F360" s="13"/>
      <c r="G360" s="13"/>
      <c r="H360" s="13"/>
      <c r="I360" s="13"/>
      <c r="J360" s="13"/>
      <c r="K360" s="13"/>
      <c r="L360" s="13"/>
      <c r="M360" s="13"/>
      <c r="N360" s="13"/>
      <c r="O360" s="13"/>
      <c r="P360" s="13"/>
      <c r="Q360" s="13"/>
      <c r="R360" s="14"/>
    </row>
    <row r="361" spans="2:18" x14ac:dyDescent="0.25">
      <c r="B361" s="19"/>
      <c r="C361" s="11"/>
      <c r="D361" s="12"/>
      <c r="E361" s="13"/>
      <c r="F361" s="13"/>
      <c r="G361" s="13"/>
      <c r="H361" s="13"/>
      <c r="I361" s="13"/>
      <c r="J361" s="13"/>
      <c r="K361" s="13"/>
      <c r="L361" s="13"/>
      <c r="M361" s="13"/>
      <c r="N361" s="13"/>
      <c r="O361" s="13"/>
      <c r="P361" s="13"/>
      <c r="Q361" s="13"/>
      <c r="R361" s="14"/>
    </row>
    <row r="362" spans="2:18" x14ac:dyDescent="0.25">
      <c r="B362" s="19"/>
      <c r="C362" s="11"/>
      <c r="D362" s="12"/>
      <c r="E362" s="13"/>
      <c r="F362" s="13"/>
      <c r="G362" s="13"/>
      <c r="H362" s="13"/>
      <c r="I362" s="13"/>
      <c r="J362" s="13"/>
      <c r="K362" s="13"/>
      <c r="L362" s="13"/>
      <c r="M362" s="13"/>
      <c r="N362" s="13"/>
      <c r="O362" s="13"/>
      <c r="P362" s="13"/>
      <c r="Q362" s="13"/>
      <c r="R362" s="14"/>
    </row>
    <row r="363" spans="2:18" x14ac:dyDescent="0.25">
      <c r="B363" s="19"/>
      <c r="C363" s="11"/>
      <c r="D363" s="12"/>
      <c r="E363" s="13"/>
      <c r="F363" s="13"/>
      <c r="G363" s="13"/>
      <c r="H363" s="13"/>
      <c r="I363" s="13"/>
      <c r="J363" s="13"/>
      <c r="K363" s="13"/>
      <c r="L363" s="13"/>
      <c r="M363" s="13"/>
      <c r="N363" s="13"/>
      <c r="O363" s="13"/>
      <c r="P363" s="13"/>
      <c r="Q363" s="13"/>
      <c r="R363" s="14"/>
    </row>
    <row r="364" spans="2:18" x14ac:dyDescent="0.25">
      <c r="B364" s="19"/>
      <c r="C364" s="11"/>
      <c r="D364" s="12"/>
      <c r="E364" s="13"/>
      <c r="F364" s="13"/>
      <c r="G364" s="13"/>
      <c r="H364" s="13"/>
      <c r="I364" s="13"/>
      <c r="J364" s="13"/>
      <c r="K364" s="13"/>
      <c r="L364" s="13"/>
      <c r="M364" s="13"/>
      <c r="N364" s="13"/>
      <c r="O364" s="13"/>
      <c r="P364" s="13"/>
      <c r="Q364" s="13"/>
      <c r="R364" s="14"/>
    </row>
    <row r="365" spans="2:18" x14ac:dyDescent="0.25">
      <c r="B365" s="19"/>
      <c r="C365" s="11"/>
      <c r="D365" s="12"/>
      <c r="E365" s="13"/>
      <c r="F365" s="13"/>
      <c r="G365" s="13"/>
      <c r="H365" s="13"/>
      <c r="I365" s="13"/>
      <c r="J365" s="13"/>
      <c r="K365" s="13"/>
      <c r="L365" s="13"/>
      <c r="M365" s="13"/>
      <c r="N365" s="13"/>
      <c r="O365" s="13"/>
      <c r="P365" s="13"/>
      <c r="Q365" s="13"/>
      <c r="R365" s="14"/>
    </row>
    <row r="366" spans="2:18" x14ac:dyDescent="0.25">
      <c r="B366" s="19"/>
      <c r="C366" s="11"/>
      <c r="D366" s="12"/>
      <c r="E366" s="13"/>
      <c r="F366" s="13"/>
      <c r="G366" s="13"/>
      <c r="H366" s="13"/>
      <c r="I366" s="13"/>
      <c r="J366" s="13"/>
      <c r="K366" s="13"/>
      <c r="L366" s="13"/>
      <c r="M366" s="13"/>
      <c r="N366" s="13"/>
      <c r="O366" s="13"/>
      <c r="P366" s="13"/>
      <c r="Q366" s="13"/>
      <c r="R366" s="14"/>
    </row>
    <row r="367" spans="2:18" x14ac:dyDescent="0.25">
      <c r="B367" s="19"/>
      <c r="C367" s="11"/>
      <c r="D367" s="12"/>
      <c r="E367" s="13"/>
      <c r="F367" s="13"/>
      <c r="G367" s="13"/>
      <c r="H367" s="13"/>
      <c r="I367" s="13"/>
      <c r="J367" s="13"/>
      <c r="K367" s="13"/>
      <c r="L367" s="13"/>
      <c r="M367" s="13"/>
      <c r="N367" s="13"/>
      <c r="O367" s="13"/>
      <c r="P367" s="13"/>
      <c r="Q367" s="13"/>
      <c r="R367" s="14"/>
    </row>
    <row r="368" spans="2:18" x14ac:dyDescent="0.25">
      <c r="B368" s="19"/>
      <c r="C368" s="11"/>
      <c r="D368" s="12"/>
      <c r="E368" s="13"/>
      <c r="F368" s="13"/>
      <c r="G368" s="13"/>
      <c r="H368" s="13"/>
      <c r="I368" s="13"/>
      <c r="J368" s="13"/>
      <c r="K368" s="13"/>
      <c r="L368" s="13"/>
      <c r="M368" s="13"/>
      <c r="N368" s="13"/>
      <c r="O368" s="13"/>
      <c r="P368" s="13"/>
      <c r="Q368" s="13"/>
      <c r="R368" s="14"/>
    </row>
    <row r="369" spans="2:18" x14ac:dyDescent="0.25">
      <c r="B369" s="19"/>
      <c r="C369" s="11"/>
      <c r="D369" s="12"/>
      <c r="E369" s="13"/>
      <c r="F369" s="13"/>
      <c r="G369" s="13"/>
      <c r="H369" s="13"/>
      <c r="I369" s="13"/>
      <c r="J369" s="13"/>
      <c r="K369" s="13"/>
      <c r="L369" s="13"/>
      <c r="M369" s="13"/>
      <c r="N369" s="13"/>
      <c r="O369" s="13"/>
      <c r="P369" s="13"/>
      <c r="Q369" s="13"/>
      <c r="R369" s="14"/>
    </row>
    <row r="370" spans="2:18" x14ac:dyDescent="0.25">
      <c r="B370" s="19"/>
      <c r="C370" s="11"/>
      <c r="D370" s="12"/>
      <c r="E370" s="13"/>
      <c r="F370" s="13"/>
      <c r="G370" s="13"/>
      <c r="H370" s="13"/>
      <c r="I370" s="13" t="s">
        <v>400</v>
      </c>
      <c r="J370" s="13"/>
      <c r="K370" s="13"/>
      <c r="L370" s="13"/>
      <c r="M370" s="13"/>
      <c r="N370" s="13"/>
      <c r="O370" s="13"/>
      <c r="P370" s="13"/>
      <c r="Q370" s="13"/>
      <c r="R370" s="14"/>
    </row>
    <row r="371" spans="2:18" ht="16.5" thickBot="1" x14ac:dyDescent="0.3">
      <c r="B371" s="19"/>
      <c r="C371" s="11"/>
      <c r="D371" s="12"/>
      <c r="E371" s="13"/>
      <c r="F371" s="13"/>
      <c r="G371" s="13"/>
      <c r="H371" s="13"/>
      <c r="I371" s="13"/>
      <c r="J371" s="13"/>
      <c r="K371" s="13"/>
      <c r="L371" s="13"/>
      <c r="M371" s="13"/>
      <c r="N371" s="13"/>
      <c r="O371" s="13"/>
      <c r="P371" s="13"/>
      <c r="Q371" s="13"/>
      <c r="R371" s="14"/>
    </row>
    <row r="372" spans="2:18" ht="19.5" thickBot="1" x14ac:dyDescent="0.35">
      <c r="B372" s="19"/>
      <c r="C372" s="55" t="s">
        <v>318</v>
      </c>
      <c r="D372" s="59">
        <f ca="1">YEAR(TODAY())-5</f>
        <v>2020</v>
      </c>
      <c r="E372" s="60">
        <f ca="1">D372+1</f>
        <v>2021</v>
      </c>
      <c r="F372" s="60">
        <f ca="1">E372+1</f>
        <v>2022</v>
      </c>
      <c r="G372" s="60">
        <f ca="1">F372+1</f>
        <v>2023</v>
      </c>
      <c r="H372" s="60">
        <f ca="1">G372+1</f>
        <v>2024</v>
      </c>
      <c r="I372" s="60">
        <f ca="1">H372+1</f>
        <v>2025</v>
      </c>
      <c r="J372" s="61" t="s">
        <v>91</v>
      </c>
      <c r="K372" s="13"/>
      <c r="L372" s="13"/>
      <c r="M372" s="13"/>
      <c r="N372" s="13"/>
      <c r="O372" s="13"/>
      <c r="P372" s="13"/>
      <c r="Q372" s="13"/>
      <c r="R372" s="14"/>
    </row>
    <row r="373" spans="2:18" x14ac:dyDescent="0.25">
      <c r="B373" s="19"/>
      <c r="C373" s="287" t="s">
        <v>288</v>
      </c>
      <c r="D373" s="244">
        <f>D98</f>
        <v>304832</v>
      </c>
      <c r="E373" s="244">
        <f>E98</f>
        <v>274561</v>
      </c>
      <c r="F373" s="244">
        <f>F98</f>
        <v>300712</v>
      </c>
      <c r="G373" s="244">
        <f>G98</f>
        <v>479437</v>
      </c>
      <c r="H373" s="244">
        <f>H98</f>
        <v>483542</v>
      </c>
      <c r="I373" s="218">
        <f t="shared" ref="I373:I392" ca="1" si="13">IF(AND(ISNUMBER(D373),ISNUMBER(E373),ISNUMBER(F373),ISNUMBER(G373),ISNUMBER(H373)),TREND(D373:H373,D$42:H$42,I$42),"SIN DATOS")</f>
        <v>537305.59999999404</v>
      </c>
      <c r="J373" s="56"/>
      <c r="K373" s="13" t="s">
        <v>11</v>
      </c>
      <c r="L373" s="13"/>
      <c r="M373" s="13"/>
      <c r="N373" s="13"/>
      <c r="O373" s="13"/>
      <c r="P373" s="13"/>
      <c r="Q373" s="13"/>
      <c r="R373" s="14"/>
    </row>
    <row r="374" spans="2:18" x14ac:dyDescent="0.25">
      <c r="B374" s="19"/>
      <c r="C374" s="285" t="s">
        <v>289</v>
      </c>
      <c r="D374" s="244">
        <f>D52</f>
        <v>84007</v>
      </c>
      <c r="E374" s="244">
        <f>E52</f>
        <v>101045</v>
      </c>
      <c r="F374" s="244">
        <f>F52</f>
        <v>140367</v>
      </c>
      <c r="G374" s="244">
        <f>G52</f>
        <v>177091</v>
      </c>
      <c r="H374" s="244">
        <f>H52</f>
        <v>247911</v>
      </c>
      <c r="I374" s="218">
        <f t="shared" ca="1" si="13"/>
        <v>271240.40000000596</v>
      </c>
      <c r="J374" s="56"/>
      <c r="K374" s="13" t="s">
        <v>290</v>
      </c>
      <c r="L374" s="13"/>
      <c r="M374" s="13"/>
      <c r="N374" s="13"/>
      <c r="O374" s="13"/>
      <c r="P374" s="13"/>
      <c r="Q374" s="13"/>
      <c r="R374" s="14"/>
    </row>
    <row r="375" spans="2:18" x14ac:dyDescent="0.25">
      <c r="B375" s="19"/>
      <c r="C375" s="285" t="s">
        <v>291</v>
      </c>
      <c r="D375" s="244">
        <f>IF(D374&gt;0,D373/D374,0)</f>
        <v>3.6286499934529264</v>
      </c>
      <c r="E375" s="244">
        <f>IF(E374&gt;0,E373/E374,0)</f>
        <v>2.717215102182196</v>
      </c>
      <c r="F375" s="244">
        <f>IF(F374&gt;0,F373/F374,0)</f>
        <v>2.14232690019734</v>
      </c>
      <c r="G375" s="244">
        <f>IF(G374&gt;0,G373/G374,0)</f>
        <v>2.7072917313697475</v>
      </c>
      <c r="H375" s="244">
        <f>IF(H374&gt;0,H373/H374,0)</f>
        <v>1.9504660946872063</v>
      </c>
      <c r="I375" s="218">
        <f t="shared" ca="1" si="13"/>
        <v>1.6193026138747655</v>
      </c>
      <c r="J375" s="56"/>
      <c r="K375" s="13" t="s">
        <v>292</v>
      </c>
      <c r="L375" s="13"/>
      <c r="M375" s="13"/>
      <c r="N375" s="13"/>
      <c r="O375" s="13"/>
      <c r="P375" s="13"/>
      <c r="Q375" s="13"/>
      <c r="R375" s="14"/>
    </row>
    <row r="376" spans="2:18" x14ac:dyDescent="0.25">
      <c r="B376" s="19"/>
      <c r="C376" s="293" t="s">
        <v>310</v>
      </c>
      <c r="D376" s="323">
        <f>IF(D375&lt;&gt;0,365/D375,0)</f>
        <v>100.58837326789839</v>
      </c>
      <c r="E376" s="323">
        <f>IF(E375&lt;&gt;0,365/E375,0)</f>
        <v>134.32871019554852</v>
      </c>
      <c r="F376" s="323">
        <f>IF(F375&lt;&gt;0,365/F375,0)</f>
        <v>170.37549216526111</v>
      </c>
      <c r="G376" s="323">
        <f>IF(G375&lt;&gt;0,365/G375,0)</f>
        <v>134.82108181054028</v>
      </c>
      <c r="H376" s="323">
        <f>IF(H375&lt;&gt;0,365/H375,0)</f>
        <v>187.13475768392405</v>
      </c>
      <c r="I376" s="218">
        <f t="shared" ca="1" si="13"/>
        <v>197.52522515875171</v>
      </c>
      <c r="J376" s="56"/>
      <c r="K376" s="13" t="s">
        <v>311</v>
      </c>
      <c r="L376" s="13"/>
      <c r="M376" s="13"/>
      <c r="N376" s="13"/>
      <c r="O376" s="13"/>
      <c r="P376" s="13"/>
      <c r="Q376" s="13"/>
      <c r="R376" s="14"/>
    </row>
    <row r="377" spans="2:18" x14ac:dyDescent="0.25">
      <c r="B377" s="19"/>
      <c r="C377" s="285" t="s">
        <v>293</v>
      </c>
      <c r="D377" s="244">
        <v>310000</v>
      </c>
      <c r="E377" s="244">
        <v>290000</v>
      </c>
      <c r="F377" s="244">
        <v>315000</v>
      </c>
      <c r="G377" s="244">
        <v>490000</v>
      </c>
      <c r="H377" s="244">
        <v>510000</v>
      </c>
      <c r="I377" s="218">
        <f t="shared" ca="1" si="13"/>
        <v>563000</v>
      </c>
      <c r="J377" s="56"/>
      <c r="K377" s="13" t="s">
        <v>294</v>
      </c>
      <c r="L377" s="13"/>
      <c r="M377" s="13"/>
      <c r="N377" s="13"/>
      <c r="O377" s="13"/>
      <c r="P377" s="13"/>
      <c r="Q377" s="13"/>
      <c r="R377" s="14"/>
    </row>
    <row r="378" spans="2:18" x14ac:dyDescent="0.25">
      <c r="B378" s="19"/>
      <c r="C378" s="285" t="s">
        <v>295</v>
      </c>
      <c r="D378" s="244">
        <v>20000</v>
      </c>
      <c r="E378" s="244">
        <v>25000</v>
      </c>
      <c r="F378" s="244">
        <v>30000</v>
      </c>
      <c r="G378" s="244">
        <v>50000</v>
      </c>
      <c r="H378" s="244">
        <v>75000</v>
      </c>
      <c r="I378" s="218">
        <f t="shared" ca="1" si="13"/>
        <v>80500</v>
      </c>
      <c r="J378" s="56"/>
      <c r="K378" s="13" t="s">
        <v>296</v>
      </c>
      <c r="L378" s="13"/>
      <c r="M378" s="13"/>
      <c r="N378" s="13"/>
      <c r="O378" s="13"/>
      <c r="P378" s="13"/>
      <c r="Q378" s="13"/>
      <c r="R378" s="14"/>
    </row>
    <row r="379" spans="2:18" x14ac:dyDescent="0.25">
      <c r="B379" s="19"/>
      <c r="C379" s="285" t="s">
        <v>297</v>
      </c>
      <c r="D379" s="244">
        <f>IF(D378&gt;0,D377/D378,0)</f>
        <v>15.5</v>
      </c>
      <c r="E379" s="244">
        <f>IF(E378&gt;0,E377/E378,0)</f>
        <v>11.6</v>
      </c>
      <c r="F379" s="244">
        <f>IF(F378&gt;0,F377/F378,0)</f>
        <v>10.5</v>
      </c>
      <c r="G379" s="244">
        <f>IF(G378&gt;0,G377/G378,0)</f>
        <v>9.8000000000000007</v>
      </c>
      <c r="H379" s="244">
        <f>IF(H378&gt;0,H377/H378,0)</f>
        <v>6.8</v>
      </c>
      <c r="I379" s="218">
        <f t="shared" ca="1" si="13"/>
        <v>5.0799999999999272</v>
      </c>
      <c r="J379" s="56"/>
      <c r="K379" s="13" t="s">
        <v>298</v>
      </c>
      <c r="L379" s="13"/>
      <c r="M379" s="13"/>
      <c r="N379" s="13"/>
      <c r="O379" s="13"/>
      <c r="P379" s="13"/>
      <c r="Q379" s="13"/>
      <c r="R379" s="14"/>
    </row>
    <row r="380" spans="2:18" x14ac:dyDescent="0.25">
      <c r="B380" s="19"/>
      <c r="C380" s="293" t="s">
        <v>312</v>
      </c>
      <c r="D380" s="323">
        <f>IF(D379&lt;&gt;0,365/D379,0)</f>
        <v>23.548387096774192</v>
      </c>
      <c r="E380" s="323">
        <f>IF(E379&lt;&gt;0,365/E379,0)</f>
        <v>31.46551724137931</v>
      </c>
      <c r="F380" s="323">
        <f>IF(F379&lt;&gt;0,365/F379,0)</f>
        <v>34.761904761904759</v>
      </c>
      <c r="G380" s="323">
        <f>IF(G379&lt;&gt;0,365/G379,0)</f>
        <v>37.244897959183668</v>
      </c>
      <c r="H380" s="323">
        <f>IF(H379&lt;&gt;0,365/H379,0)</f>
        <v>53.676470588235297</v>
      </c>
      <c r="I380" s="218">
        <f t="shared" ca="1" si="13"/>
        <v>55.950099839714312</v>
      </c>
      <c r="J380" s="56"/>
      <c r="K380" s="13" t="s">
        <v>313</v>
      </c>
      <c r="L380" s="13"/>
      <c r="M380" s="13"/>
      <c r="N380" s="13"/>
      <c r="O380" s="13"/>
      <c r="P380" s="13"/>
      <c r="Q380" s="13"/>
      <c r="R380" s="14"/>
    </row>
    <row r="381" spans="2:18" x14ac:dyDescent="0.25">
      <c r="B381" s="19"/>
      <c r="C381" s="285" t="s">
        <v>299</v>
      </c>
      <c r="D381" s="244">
        <v>500000</v>
      </c>
      <c r="E381" s="244">
        <v>550000</v>
      </c>
      <c r="F381" s="244">
        <v>650000</v>
      </c>
      <c r="G381" s="244">
        <v>700000</v>
      </c>
      <c r="H381" s="244">
        <v>700000</v>
      </c>
      <c r="I381" s="218">
        <f t="shared" ca="1" si="13"/>
        <v>785000</v>
      </c>
      <c r="J381" s="56"/>
      <c r="K381" s="13" t="s">
        <v>300</v>
      </c>
      <c r="L381" s="13"/>
      <c r="M381" s="13"/>
      <c r="N381" s="13"/>
      <c r="O381" s="13"/>
      <c r="P381" s="13"/>
      <c r="Q381" s="13"/>
      <c r="R381" s="14"/>
    </row>
    <row r="382" spans="2:18" x14ac:dyDescent="0.25">
      <c r="B382" s="19"/>
      <c r="C382" s="285" t="s">
        <v>301</v>
      </c>
      <c r="D382" s="244">
        <v>60000</v>
      </c>
      <c r="E382" s="244">
        <v>75000</v>
      </c>
      <c r="F382" s="244">
        <v>50000</v>
      </c>
      <c r="G382" s="244">
        <v>42000</v>
      </c>
      <c r="H382" s="244">
        <v>45000</v>
      </c>
      <c r="I382" s="218">
        <f t="shared" ca="1" si="13"/>
        <v>35500</v>
      </c>
      <c r="J382" s="56"/>
      <c r="K382" s="13" t="s">
        <v>302</v>
      </c>
      <c r="L382" s="13"/>
      <c r="M382" s="13"/>
      <c r="N382" s="13"/>
      <c r="O382" s="13"/>
      <c r="P382" s="13"/>
      <c r="Q382" s="13"/>
      <c r="R382" s="14"/>
    </row>
    <row r="383" spans="2:18" x14ac:dyDescent="0.25">
      <c r="B383" s="19"/>
      <c r="C383" s="285" t="s">
        <v>303</v>
      </c>
      <c r="D383" s="244">
        <f>IF(D382&gt;0,D381/D382,0)</f>
        <v>8.3333333333333339</v>
      </c>
      <c r="E383" s="244">
        <f>IF(E382&gt;0,E381/E382,0)</f>
        <v>7.333333333333333</v>
      </c>
      <c r="F383" s="244">
        <f>IF(F382&gt;0,F381/F382,0)</f>
        <v>13</v>
      </c>
      <c r="G383" s="244">
        <f>IF(G382&gt;0,G381/G382,0)</f>
        <v>16.666666666666668</v>
      </c>
      <c r="H383" s="244">
        <f>IF(H382&gt;0,H381/H382,0)</f>
        <v>15.555555555555555</v>
      </c>
      <c r="I383" s="218">
        <f t="shared" ca="1" si="13"/>
        <v>19.311111111111131</v>
      </c>
      <c r="J383" s="56"/>
      <c r="K383" s="13" t="s">
        <v>304</v>
      </c>
      <c r="L383" s="13"/>
      <c r="M383" s="13"/>
      <c r="N383" s="13"/>
      <c r="O383" s="13"/>
      <c r="P383" s="13"/>
      <c r="Q383" s="13"/>
      <c r="R383" s="14"/>
    </row>
    <row r="384" spans="2:18" x14ac:dyDescent="0.25">
      <c r="B384" s="19"/>
      <c r="C384" s="293" t="s">
        <v>314</v>
      </c>
      <c r="D384" s="323">
        <f>IF(D383&lt;&gt;0,365/D383,0)</f>
        <v>43.8</v>
      </c>
      <c r="E384" s="323">
        <f>IF(E383&lt;&gt;0,365/E383,0)</f>
        <v>49.772727272727273</v>
      </c>
      <c r="F384" s="323">
        <f>IF(F383&lt;&gt;0,365/F383,0)</f>
        <v>28.076923076923077</v>
      </c>
      <c r="G384" s="323">
        <f>IF(G383&lt;&gt;0,365/G383,0)</f>
        <v>21.9</v>
      </c>
      <c r="H384" s="323">
        <f>IF(H383&lt;&gt;0,365/H383,0)</f>
        <v>23.464285714285715</v>
      </c>
      <c r="I384" s="218">
        <f t="shared" ca="1" si="13"/>
        <v>12.83954045954124</v>
      </c>
      <c r="J384" s="56"/>
      <c r="K384" s="13" t="s">
        <v>315</v>
      </c>
      <c r="L384" s="13"/>
      <c r="M384" s="13"/>
      <c r="N384" s="13"/>
      <c r="O384" s="13"/>
      <c r="P384" s="13"/>
      <c r="Q384" s="13"/>
      <c r="R384" s="14"/>
    </row>
    <row r="385" spans="2:18" x14ac:dyDescent="0.25">
      <c r="B385" s="19"/>
      <c r="C385" s="285" t="s">
        <v>305</v>
      </c>
      <c r="D385" s="244">
        <f>D95</f>
        <v>544687</v>
      </c>
      <c r="E385" s="244">
        <f>E95</f>
        <v>641626</v>
      </c>
      <c r="F385" s="244">
        <f>F95</f>
        <v>709053</v>
      </c>
      <c r="G385" s="244">
        <f>G95</f>
        <v>800083</v>
      </c>
      <c r="H385" s="244">
        <f>H95</f>
        <v>744874</v>
      </c>
      <c r="I385" s="218">
        <f t="shared" ca="1" si="13"/>
        <v>855713.89999999106</v>
      </c>
      <c r="J385" s="56"/>
      <c r="K385" s="13" t="s">
        <v>12</v>
      </c>
      <c r="L385" s="13"/>
      <c r="M385" s="13"/>
      <c r="N385" s="13"/>
      <c r="O385" s="13"/>
      <c r="P385" s="13"/>
      <c r="Q385" s="13"/>
      <c r="R385" s="14"/>
    </row>
    <row r="386" spans="2:18" x14ac:dyDescent="0.25">
      <c r="B386" s="19"/>
      <c r="C386" s="285" t="s">
        <v>306</v>
      </c>
      <c r="D386" s="244">
        <f>D53</f>
        <v>39779</v>
      </c>
      <c r="E386" s="244">
        <f>E53</f>
        <v>73444</v>
      </c>
      <c r="F386" s="244">
        <f>F53</f>
        <v>88979</v>
      </c>
      <c r="G386" s="244">
        <f>G53</f>
        <v>150725</v>
      </c>
      <c r="H386" s="244">
        <f>H53</f>
        <v>111094</v>
      </c>
      <c r="I386" s="218">
        <f t="shared" ca="1" si="13"/>
        <v>158777.50000000745</v>
      </c>
      <c r="J386" s="56"/>
      <c r="K386" s="13" t="s">
        <v>307</v>
      </c>
      <c r="L386" s="13"/>
      <c r="M386" s="13"/>
      <c r="N386" s="13"/>
      <c r="O386" s="13"/>
      <c r="P386" s="13"/>
      <c r="Q386" s="13"/>
      <c r="R386" s="14"/>
    </row>
    <row r="387" spans="2:18" x14ac:dyDescent="0.25">
      <c r="B387" s="19"/>
      <c r="C387" s="285" t="s">
        <v>308</v>
      </c>
      <c r="D387" s="244">
        <f>IF(D386&gt;0,D385/D386,0)</f>
        <v>13.692827874003871</v>
      </c>
      <c r="E387" s="244">
        <f>IF(E386&gt;0,E385/E386,0)</f>
        <v>8.7362616415227929</v>
      </c>
      <c r="F387" s="244">
        <f>IF(F386&gt;0,F385/F386,0)</f>
        <v>7.968767911529687</v>
      </c>
      <c r="G387" s="244">
        <f>IF(G386&gt;0,G385/G386,0)</f>
        <v>5.3082302206004313</v>
      </c>
      <c r="H387" s="244">
        <f>IF(H386&gt;0,H385/H386,0)</f>
        <v>6.7048985543773743</v>
      </c>
      <c r="I387" s="218">
        <f t="shared" ca="1" si="13"/>
        <v>3.2610302223547478</v>
      </c>
      <c r="J387" s="56"/>
      <c r="K387" s="13" t="s">
        <v>309</v>
      </c>
      <c r="L387" s="13"/>
      <c r="M387" s="13"/>
      <c r="N387" s="13"/>
      <c r="O387" s="13"/>
      <c r="P387" s="13"/>
      <c r="Q387" s="13"/>
      <c r="R387" s="14"/>
    </row>
    <row r="388" spans="2:18" x14ac:dyDescent="0.25">
      <c r="B388" s="19"/>
      <c r="C388" s="293" t="s">
        <v>316</v>
      </c>
      <c r="D388" s="323">
        <f>IF(D387&lt;&gt;0,365/D387,0)</f>
        <v>26.656290677031031</v>
      </c>
      <c r="E388" s="323">
        <f>IF(E387&lt;&gt;0,365/E387,0)</f>
        <v>41.779884231624031</v>
      </c>
      <c r="F388" s="323">
        <f>IF(F387&lt;&gt;0,365/F387,0)</f>
        <v>45.803818614405408</v>
      </c>
      <c r="G388" s="323">
        <f>IF(G387&lt;&gt;0,365/G387,0)</f>
        <v>68.761147280969595</v>
      </c>
      <c r="H388" s="323">
        <f>IF(H387&lt;&gt;0,365/H387,0)</f>
        <v>54.437810958631928</v>
      </c>
      <c r="I388" s="218">
        <f t="shared" ca="1" si="13"/>
        <v>72.251081436297682</v>
      </c>
      <c r="J388" s="56"/>
      <c r="K388" s="13" t="s">
        <v>317</v>
      </c>
      <c r="L388" s="13"/>
      <c r="M388" s="13"/>
      <c r="N388" s="13"/>
      <c r="O388" s="13"/>
      <c r="P388" s="13"/>
      <c r="Q388" s="13"/>
      <c r="R388" s="14"/>
    </row>
    <row r="389" spans="2:18" x14ac:dyDescent="0.25">
      <c r="B389" s="19"/>
      <c r="C389" s="285" t="s">
        <v>347</v>
      </c>
      <c r="D389" s="246">
        <f>D84</f>
        <v>10000</v>
      </c>
      <c r="E389" s="246">
        <f>E84</f>
        <v>12000</v>
      </c>
      <c r="F389" s="246">
        <f>F84</f>
        <v>20000</v>
      </c>
      <c r="G389" s="246">
        <f>G84</f>
        <v>24914</v>
      </c>
      <c r="H389" s="246">
        <f>H84</f>
        <v>104735</v>
      </c>
      <c r="I389" s="218">
        <f t="shared" ca="1" si="13"/>
        <v>95044.999999992549</v>
      </c>
      <c r="J389" s="56"/>
      <c r="K389" s="13" t="s">
        <v>401</v>
      </c>
      <c r="L389" s="13"/>
      <c r="M389" s="13"/>
      <c r="N389" s="13"/>
      <c r="O389" s="13"/>
      <c r="P389" s="13"/>
      <c r="Q389" s="13"/>
      <c r="R389" s="14"/>
    </row>
    <row r="390" spans="2:18" x14ac:dyDescent="0.25">
      <c r="B390" s="19"/>
      <c r="C390" s="285" t="s">
        <v>346</v>
      </c>
      <c r="D390" s="244">
        <f>IF(D389&gt;0,D373/D389,0)</f>
        <v>30.4832</v>
      </c>
      <c r="E390" s="244">
        <f>IF(E389&gt;0,E373/E389,0)</f>
        <v>22.880083333333335</v>
      </c>
      <c r="F390" s="244">
        <f>IF(F389&gt;0,F373/F389,0)</f>
        <v>15.035600000000001</v>
      </c>
      <c r="G390" s="244">
        <f>IF(G389&gt;0,G373/G389,0)</f>
        <v>19.243678253190978</v>
      </c>
      <c r="H390" s="244">
        <f>IF(H389&gt;0,H373/H389,0)</f>
        <v>4.6168138635604148</v>
      </c>
      <c r="I390" s="218">
        <f t="shared" ca="1" si="13"/>
        <v>1.841121884111999</v>
      </c>
      <c r="J390" s="56"/>
      <c r="K390" s="13" t="s">
        <v>402</v>
      </c>
      <c r="L390" s="13"/>
      <c r="M390" s="13"/>
      <c r="N390" s="13"/>
      <c r="O390" s="13"/>
      <c r="P390" s="13"/>
      <c r="Q390" s="13"/>
      <c r="R390" s="14"/>
    </row>
    <row r="391" spans="2:18" x14ac:dyDescent="0.25">
      <c r="B391" s="19"/>
      <c r="C391" s="294" t="s">
        <v>345</v>
      </c>
      <c r="D391" s="245">
        <f>IF(D390&lt;&gt;0,365/D390,0)</f>
        <v>11.973808524039471</v>
      </c>
      <c r="E391" s="245">
        <f>IF(E390&lt;&gt;0,365/E390,0)</f>
        <v>15.952739099872158</v>
      </c>
      <c r="F391" s="245">
        <f>IF(F390&lt;&gt;0,365/F390,0)</f>
        <v>24.275718960334139</v>
      </c>
      <c r="G391" s="245">
        <f>IF(G390&lt;&gt;0,365/G390,0)</f>
        <v>18.967267857925023</v>
      </c>
      <c r="H391" s="245">
        <f>IF(H390&lt;&gt;0,365/H390,0)</f>
        <v>79.058851144264608</v>
      </c>
      <c r="I391" s="218">
        <f t="shared" ca="1" si="13"/>
        <v>71.201061316838604</v>
      </c>
      <c r="J391" s="56"/>
      <c r="K391" s="13" t="s">
        <v>403</v>
      </c>
      <c r="L391" s="13"/>
      <c r="M391" s="13"/>
      <c r="N391" s="13"/>
      <c r="O391" s="13"/>
      <c r="P391" s="13"/>
      <c r="Q391" s="13"/>
      <c r="R391" s="14"/>
    </row>
    <row r="392" spans="2:18" ht="16.5" thickBot="1" x14ac:dyDescent="0.3">
      <c r="B392" s="19"/>
      <c r="C392" s="295" t="s">
        <v>282</v>
      </c>
      <c r="D392" s="324">
        <f>D376+D380+D384+D388-D391</f>
        <v>182.61924251766413</v>
      </c>
      <c r="E392" s="324">
        <f>E376+E380+E384+E388-E391</f>
        <v>241.39409984140698</v>
      </c>
      <c r="F392" s="324">
        <f>F376+F380+F384+F388-F391</f>
        <v>254.7424196581602</v>
      </c>
      <c r="G392" s="324">
        <f>G376+G380+G384+G388-G391</f>
        <v>243.75985919276849</v>
      </c>
      <c r="H392" s="324">
        <f>H376+H380+H384+H388-H391</f>
        <v>239.65447380081235</v>
      </c>
      <c r="I392" s="303">
        <f t="shared" ca="1" si="13"/>
        <v>267.36488557745906</v>
      </c>
      <c r="J392" s="52"/>
      <c r="K392" s="13" t="s">
        <v>404</v>
      </c>
      <c r="L392" s="13"/>
      <c r="M392" s="13"/>
      <c r="N392" s="13"/>
      <c r="O392" s="13"/>
      <c r="P392" s="13"/>
      <c r="Q392" s="13"/>
      <c r="R392" s="14"/>
    </row>
    <row r="393" spans="2:18" ht="16.5" thickBot="1" x14ac:dyDescent="0.3">
      <c r="B393" s="19"/>
      <c r="C393" s="11"/>
      <c r="D393" s="12"/>
      <c r="E393" s="13"/>
      <c r="F393" s="13"/>
      <c r="G393" s="13"/>
      <c r="H393" s="13"/>
      <c r="I393" s="13"/>
      <c r="J393" s="13"/>
      <c r="K393" s="13"/>
      <c r="L393" s="314" t="s">
        <v>495</v>
      </c>
      <c r="M393" s="13"/>
      <c r="N393" s="13"/>
      <c r="O393" s="13"/>
      <c r="P393" s="13"/>
      <c r="Q393" s="13"/>
      <c r="R393" s="14"/>
    </row>
    <row r="394" spans="2:18" ht="16.5" thickBot="1" x14ac:dyDescent="0.3">
      <c r="B394" s="19"/>
      <c r="C394" s="11"/>
      <c r="D394" s="12"/>
      <c r="E394" s="13"/>
      <c r="F394" s="13"/>
      <c r="G394" s="148" t="s">
        <v>411</v>
      </c>
      <c r="H394" s="149"/>
      <c r="I394" s="31"/>
      <c r="J394" s="31"/>
      <c r="K394" s="31"/>
      <c r="L394" s="13"/>
      <c r="M394" s="13"/>
      <c r="N394" s="13"/>
      <c r="O394" s="13"/>
      <c r="P394" s="13"/>
      <c r="Q394" s="13"/>
      <c r="R394" s="14"/>
    </row>
    <row r="395" spans="2:18" x14ac:dyDescent="0.25">
      <c r="B395" s="19"/>
      <c r="C395" s="11"/>
      <c r="D395" s="12"/>
      <c r="E395" s="13"/>
      <c r="F395" s="13"/>
      <c r="G395" s="107" t="s">
        <v>407</v>
      </c>
      <c r="H395" s="108"/>
      <c r="I395" s="105"/>
      <c r="J395" s="105"/>
      <c r="K395" s="119"/>
      <c r="L395" s="119"/>
      <c r="M395" s="120"/>
      <c r="N395" s="13"/>
      <c r="O395" s="13"/>
      <c r="P395" s="13"/>
      <c r="Q395" s="13"/>
      <c r="R395" s="14"/>
    </row>
    <row r="396" spans="2:18" x14ac:dyDescent="0.25">
      <c r="B396" s="19"/>
      <c r="C396" s="11"/>
      <c r="D396" s="12"/>
      <c r="E396" s="13"/>
      <c r="F396" s="13"/>
      <c r="G396" s="107" t="s">
        <v>408</v>
      </c>
      <c r="H396" s="108"/>
      <c r="I396" s="95"/>
      <c r="J396" s="95"/>
      <c r="K396" s="118"/>
      <c r="L396" s="118"/>
      <c r="M396" s="122"/>
      <c r="N396" s="13"/>
      <c r="O396" s="13"/>
      <c r="P396" s="13"/>
      <c r="Q396" s="13"/>
      <c r="R396" s="14"/>
    </row>
    <row r="397" spans="2:18" x14ac:dyDescent="0.25">
      <c r="B397" s="19"/>
      <c r="C397" s="11"/>
      <c r="D397" s="12"/>
      <c r="E397" s="13"/>
      <c r="F397" s="13"/>
      <c r="G397" s="107" t="s">
        <v>537</v>
      </c>
      <c r="H397" s="108"/>
      <c r="I397" s="95"/>
      <c r="J397" s="95"/>
      <c r="K397" s="118"/>
      <c r="L397" s="118"/>
      <c r="M397" s="122"/>
      <c r="N397" s="13"/>
      <c r="O397" s="13"/>
      <c r="P397" s="13"/>
      <c r="Q397" s="13"/>
      <c r="R397" s="14"/>
    </row>
    <row r="398" spans="2:18" x14ac:dyDescent="0.25">
      <c r="B398" s="19"/>
      <c r="C398" s="11"/>
      <c r="D398" s="12"/>
      <c r="E398" s="13"/>
      <c r="F398" s="13"/>
      <c r="G398" s="107" t="s">
        <v>410</v>
      </c>
      <c r="H398" s="108"/>
      <c r="I398" s="95"/>
      <c r="J398" s="95"/>
      <c r="K398" s="118"/>
      <c r="L398" s="118"/>
      <c r="M398" s="122"/>
      <c r="N398" s="13"/>
      <c r="O398" s="13"/>
      <c r="P398" s="13"/>
      <c r="Q398" s="13"/>
      <c r="R398" s="14"/>
    </row>
    <row r="399" spans="2:18" ht="16.5" thickBot="1" x14ac:dyDescent="0.3">
      <c r="B399" s="19"/>
      <c r="C399" s="11"/>
      <c r="D399" s="12"/>
      <c r="E399" s="13"/>
      <c r="F399" s="13"/>
      <c r="G399" s="110" t="s">
        <v>409</v>
      </c>
      <c r="H399" s="125"/>
      <c r="I399" s="125"/>
      <c r="J399" s="125"/>
      <c r="K399" s="125"/>
      <c r="L399" s="125"/>
      <c r="M399" s="126"/>
      <c r="N399" s="13"/>
      <c r="O399" s="13"/>
      <c r="P399" s="13"/>
      <c r="Q399" s="13"/>
      <c r="R399" s="14"/>
    </row>
    <row r="400" spans="2:18" x14ac:dyDescent="0.25">
      <c r="B400" s="19"/>
      <c r="C400" s="11"/>
      <c r="D400" s="12"/>
      <c r="E400" s="13"/>
      <c r="F400" s="13"/>
      <c r="G400" s="13"/>
      <c r="H400" s="13"/>
      <c r="I400" s="13"/>
      <c r="J400" s="13"/>
      <c r="K400" s="13"/>
      <c r="L400" s="13"/>
      <c r="M400" s="13"/>
      <c r="N400" s="13"/>
      <c r="O400" s="13"/>
      <c r="P400" s="13"/>
      <c r="Q400" s="13"/>
      <c r="R400" s="14"/>
    </row>
    <row r="401" spans="2:18" x14ac:dyDescent="0.25">
      <c r="B401" s="19"/>
      <c r="C401" s="11"/>
      <c r="D401" s="12"/>
      <c r="E401" s="13"/>
      <c r="F401" s="13"/>
      <c r="G401" s="13"/>
      <c r="H401" s="13"/>
      <c r="I401" s="13"/>
      <c r="J401" s="13"/>
      <c r="K401" s="13"/>
      <c r="L401" s="13"/>
      <c r="M401" s="13"/>
      <c r="N401" s="13"/>
      <c r="O401" s="13"/>
      <c r="P401" s="13"/>
      <c r="Q401" s="13"/>
      <c r="R401" s="14"/>
    </row>
    <row r="402" spans="2:18" x14ac:dyDescent="0.25">
      <c r="B402" s="19"/>
      <c r="C402" s="11"/>
      <c r="D402" s="12"/>
      <c r="E402" s="13"/>
      <c r="F402" s="13"/>
      <c r="G402" s="13"/>
      <c r="H402" s="13"/>
      <c r="I402" s="13"/>
      <c r="J402" s="13"/>
      <c r="K402" s="13"/>
      <c r="L402" s="13"/>
      <c r="M402" s="13"/>
      <c r="N402" s="13"/>
      <c r="O402" s="13"/>
      <c r="P402" s="13"/>
      <c r="Q402" s="13"/>
      <c r="R402" s="14"/>
    </row>
    <row r="403" spans="2:18" x14ac:dyDescent="0.25">
      <c r="B403" s="19"/>
      <c r="C403" s="11"/>
      <c r="D403" s="12"/>
      <c r="E403" s="13"/>
      <c r="F403" s="13"/>
      <c r="G403" s="13"/>
      <c r="H403" s="13"/>
      <c r="I403" s="13"/>
      <c r="J403" s="13"/>
      <c r="K403" s="13"/>
      <c r="L403" s="13"/>
      <c r="M403" s="13"/>
      <c r="N403" s="13"/>
      <c r="O403" s="13"/>
      <c r="P403" s="13"/>
      <c r="Q403" s="13"/>
      <c r="R403" s="14"/>
    </row>
    <row r="404" spans="2:18" ht="16.5" thickBot="1" x14ac:dyDescent="0.3">
      <c r="B404" s="19"/>
      <c r="C404" s="11"/>
      <c r="D404" s="11"/>
      <c r="E404" s="11"/>
      <c r="F404" s="13"/>
      <c r="G404" s="13"/>
      <c r="H404" s="12"/>
      <c r="I404" s="13"/>
      <c r="J404" s="13"/>
      <c r="K404" s="13"/>
      <c r="L404" s="13"/>
      <c r="M404" s="13"/>
      <c r="N404" s="13"/>
      <c r="O404" s="13"/>
      <c r="P404" s="13"/>
      <c r="Q404" s="13"/>
      <c r="R404" s="14"/>
    </row>
    <row r="405" spans="2:18" ht="18.75" x14ac:dyDescent="0.3">
      <c r="B405" s="19"/>
      <c r="C405" s="145" t="s">
        <v>406</v>
      </c>
      <c r="D405" s="146" t="s">
        <v>284</v>
      </c>
      <c r="E405" s="146" t="s">
        <v>283</v>
      </c>
      <c r="F405" s="146" t="s">
        <v>286</v>
      </c>
      <c r="G405" s="147" t="s">
        <v>287</v>
      </c>
      <c r="H405" s="12"/>
      <c r="I405" s="13"/>
      <c r="J405" s="13"/>
      <c r="K405" s="13"/>
      <c r="L405" s="13"/>
      <c r="M405" s="13"/>
      <c r="N405" s="13"/>
      <c r="O405" s="13"/>
      <c r="P405" s="13"/>
      <c r="Q405" s="13"/>
      <c r="R405" s="14"/>
    </row>
    <row r="406" spans="2:18" x14ac:dyDescent="0.25">
      <c r="B406" s="19"/>
      <c r="C406" s="288" t="s">
        <v>285</v>
      </c>
      <c r="D406" s="247">
        <f ca="1">DATE(YEAR(TODAY()),1,1)</f>
        <v>45658</v>
      </c>
      <c r="E406" s="74"/>
      <c r="F406" s="74"/>
      <c r="G406" s="75"/>
      <c r="H406" s="12"/>
      <c r="I406" s="13"/>
      <c r="J406" s="13"/>
      <c r="K406" s="13"/>
      <c r="L406" s="13"/>
      <c r="M406" s="13"/>
      <c r="N406" s="13"/>
      <c r="O406" s="13"/>
      <c r="P406" s="13"/>
      <c r="Q406" s="13"/>
      <c r="R406" s="14"/>
    </row>
    <row r="407" spans="2:18" x14ac:dyDescent="0.25">
      <c r="B407" s="19"/>
      <c r="C407" s="289" t="s">
        <v>405</v>
      </c>
      <c r="D407" s="248">
        <f>H376</f>
        <v>187.13475768392405</v>
      </c>
      <c r="E407" s="251">
        <f ca="1">D406</f>
        <v>45658</v>
      </c>
      <c r="F407" s="251">
        <f ca="1">E407+D407-1</f>
        <v>45844.134757683925</v>
      </c>
      <c r="G407" s="252">
        <f ca="1">E407-$D$406</f>
        <v>0</v>
      </c>
      <c r="H407" s="12"/>
      <c r="I407" s="13"/>
      <c r="J407" s="13"/>
      <c r="K407" s="13"/>
      <c r="L407" s="13"/>
      <c r="M407" s="13"/>
      <c r="N407" s="13"/>
      <c r="O407" s="13"/>
      <c r="P407" s="13"/>
      <c r="Q407" s="13"/>
      <c r="R407" s="14"/>
    </row>
    <row r="408" spans="2:18" x14ac:dyDescent="0.25">
      <c r="B408" s="19"/>
      <c r="C408" s="289" t="s">
        <v>412</v>
      </c>
      <c r="D408" s="248">
        <f>H380</f>
        <v>53.676470588235297</v>
      </c>
      <c r="E408" s="251">
        <f ca="1">F407+1</f>
        <v>45845.134757683925</v>
      </c>
      <c r="F408" s="251">
        <f ca="1">E408+D408-1</f>
        <v>45897.811228272163</v>
      </c>
      <c r="G408" s="253">
        <f ca="1">E408-$D$406</f>
        <v>187.13475768392527</v>
      </c>
      <c r="H408" s="12"/>
      <c r="I408" s="13"/>
      <c r="J408" s="13"/>
      <c r="K408" s="13"/>
      <c r="L408" s="13"/>
      <c r="M408" s="13"/>
      <c r="N408" s="13"/>
      <c r="O408" s="13"/>
      <c r="P408" s="13"/>
      <c r="Q408" s="13"/>
      <c r="R408" s="14"/>
    </row>
    <row r="409" spans="2:18" x14ac:dyDescent="0.25">
      <c r="B409" s="19"/>
      <c r="C409" s="289" t="s">
        <v>413</v>
      </c>
      <c r="D409" s="248">
        <f>H384</f>
        <v>23.464285714285715</v>
      </c>
      <c r="E409" s="251">
        <f ca="1">F408+1</f>
        <v>45898.811228272163</v>
      </c>
      <c r="F409" s="251">
        <f ca="1">E409+D409-1</f>
        <v>45921.275513986446</v>
      </c>
      <c r="G409" s="253">
        <f ca="1">E409-$D$406</f>
        <v>240.81122827216313</v>
      </c>
      <c r="H409" s="12"/>
      <c r="I409" s="13"/>
      <c r="J409" s="13"/>
      <c r="K409" s="13"/>
      <c r="L409" s="13"/>
      <c r="M409" s="13"/>
      <c r="N409" s="13"/>
      <c r="O409" s="13"/>
      <c r="P409" s="13"/>
      <c r="Q409" s="13"/>
      <c r="R409" s="14"/>
    </row>
    <row r="410" spans="2:18" x14ac:dyDescent="0.25">
      <c r="B410" s="19"/>
      <c r="C410" s="290" t="s">
        <v>414</v>
      </c>
      <c r="D410" s="249">
        <f>D407+D408+D409</f>
        <v>264.27551398644505</v>
      </c>
      <c r="E410" s="251">
        <f ca="1">D406</f>
        <v>45658</v>
      </c>
      <c r="F410" s="251">
        <f ca="1">E410+D410-1</f>
        <v>45921.275513986446</v>
      </c>
      <c r="G410" s="252">
        <f ca="1">E410-$D$406</f>
        <v>0</v>
      </c>
      <c r="H410" s="12"/>
      <c r="I410" s="13"/>
      <c r="J410" s="13"/>
      <c r="K410" s="13"/>
      <c r="L410" s="13"/>
      <c r="M410" s="13"/>
      <c r="N410" s="13"/>
      <c r="O410" s="13"/>
      <c r="P410" s="13"/>
      <c r="Q410" s="13"/>
      <c r="R410" s="14"/>
    </row>
    <row r="411" spans="2:18" x14ac:dyDescent="0.25">
      <c r="B411" s="19"/>
      <c r="C411" s="291"/>
      <c r="D411" s="150"/>
      <c r="E411" s="13"/>
      <c r="F411" s="13"/>
      <c r="G411" s="14"/>
      <c r="H411" s="12"/>
      <c r="I411" s="13"/>
      <c r="J411" s="13"/>
      <c r="K411" s="13"/>
      <c r="L411" s="13"/>
      <c r="M411" s="13"/>
      <c r="N411" s="13"/>
      <c r="O411" s="13"/>
      <c r="P411" s="13"/>
      <c r="Q411" s="13"/>
      <c r="R411" s="14"/>
    </row>
    <row r="412" spans="2:18" x14ac:dyDescent="0.25">
      <c r="B412" s="19"/>
      <c r="C412" s="289" t="s">
        <v>415</v>
      </c>
      <c r="D412" s="248">
        <f>H388</f>
        <v>54.437810958631928</v>
      </c>
      <c r="E412" s="251">
        <f ca="1">F409+1</f>
        <v>45922.275513986446</v>
      </c>
      <c r="F412" s="251">
        <f ca="1">E412+D412-1</f>
        <v>45975.713324945078</v>
      </c>
      <c r="G412" s="253">
        <f ca="1">E412-$D$406</f>
        <v>264.27551398644573</v>
      </c>
      <c r="H412" s="12"/>
      <c r="I412" s="13"/>
      <c r="J412" s="13"/>
      <c r="K412" s="13"/>
      <c r="L412" s="13"/>
      <c r="M412" s="13"/>
      <c r="N412" s="13"/>
      <c r="O412" s="13"/>
      <c r="P412" s="13"/>
      <c r="Q412" s="13"/>
      <c r="R412" s="14"/>
    </row>
    <row r="413" spans="2:18" x14ac:dyDescent="0.25">
      <c r="B413" s="19"/>
      <c r="C413" s="290" t="s">
        <v>416</v>
      </c>
      <c r="D413" s="249">
        <f>D407+D408+D409+D412</f>
        <v>318.71332494507698</v>
      </c>
      <c r="E413" s="251">
        <f ca="1">D406</f>
        <v>45658</v>
      </c>
      <c r="F413" s="251">
        <f ca="1">E413+D413-1</f>
        <v>45975.713324945078</v>
      </c>
      <c r="G413" s="252">
        <f ca="1">E413-$D$406</f>
        <v>0</v>
      </c>
      <c r="H413" s="12"/>
      <c r="I413" s="13"/>
      <c r="J413" s="13"/>
      <c r="K413" s="13"/>
      <c r="L413" s="13"/>
      <c r="M413" s="13"/>
      <c r="N413" s="13"/>
      <c r="O413" s="13"/>
      <c r="P413" s="13"/>
      <c r="Q413" s="13"/>
      <c r="R413" s="14"/>
    </row>
    <row r="414" spans="2:18" x14ac:dyDescent="0.25">
      <c r="B414" s="19"/>
      <c r="C414" s="291"/>
      <c r="D414" s="150"/>
      <c r="E414" s="13"/>
      <c r="F414" s="13"/>
      <c r="G414" s="14"/>
      <c r="H414" s="12"/>
      <c r="I414" s="13"/>
      <c r="J414" s="13"/>
      <c r="K414" s="13"/>
      <c r="L414" s="13"/>
      <c r="M414" s="13"/>
      <c r="N414" s="13"/>
      <c r="O414" s="13"/>
      <c r="P414" s="13"/>
      <c r="Q414" s="13"/>
      <c r="R414" s="14"/>
    </row>
    <row r="415" spans="2:18" x14ac:dyDescent="0.25">
      <c r="B415" s="19"/>
      <c r="C415" s="289" t="s">
        <v>417</v>
      </c>
      <c r="D415" s="248">
        <f>H391</f>
        <v>79.058851144264608</v>
      </c>
      <c r="E415" s="251">
        <f ca="1">IF(D406&lt;&gt;"",D406,"")</f>
        <v>45658</v>
      </c>
      <c r="F415" s="251">
        <f ca="1">E415+D415-1</f>
        <v>45736.058851144262</v>
      </c>
      <c r="G415" s="252">
        <f ca="1">E415-$D$406</f>
        <v>0</v>
      </c>
      <c r="H415" s="12"/>
      <c r="I415" s="13"/>
      <c r="J415" s="13"/>
      <c r="K415" s="13"/>
      <c r="L415" s="13"/>
      <c r="M415" s="13"/>
      <c r="N415" s="13"/>
      <c r="O415" s="13"/>
      <c r="P415" s="13"/>
      <c r="Q415" s="13"/>
      <c r="R415" s="14"/>
    </row>
    <row r="416" spans="2:18" ht="16.5" thickBot="1" x14ac:dyDescent="0.3">
      <c r="B416" s="19"/>
      <c r="C416" s="292" t="s">
        <v>418</v>
      </c>
      <c r="D416" s="250">
        <f>D413-D415</f>
        <v>239.65447380081235</v>
      </c>
      <c r="E416" s="254">
        <f ca="1">F415+1</f>
        <v>45737.058851144262</v>
      </c>
      <c r="F416" s="254">
        <f ca="1">E416+D416-1</f>
        <v>45975.713324945071</v>
      </c>
      <c r="G416" s="255">
        <f ca="1">E416-$D$406</f>
        <v>79.058851144262007</v>
      </c>
      <c r="H416" s="12"/>
      <c r="I416" s="13"/>
      <c r="J416" s="13"/>
      <c r="K416" s="13"/>
      <c r="L416" s="13"/>
      <c r="M416" s="13"/>
      <c r="N416" s="13"/>
      <c r="O416" s="13"/>
      <c r="P416" s="13"/>
      <c r="Q416" s="13"/>
      <c r="R416" s="14"/>
    </row>
    <row r="417" spans="2:18" x14ac:dyDescent="0.25">
      <c r="B417" s="19"/>
      <c r="C417" s="13"/>
      <c r="D417" s="13"/>
      <c r="E417" s="13"/>
      <c r="F417" s="13"/>
      <c r="G417" s="13"/>
      <c r="H417" s="12"/>
      <c r="I417" s="13"/>
      <c r="J417" s="13"/>
      <c r="K417" s="13"/>
      <c r="L417" s="13"/>
      <c r="M417" s="13"/>
      <c r="N417" s="13"/>
      <c r="O417" s="13"/>
      <c r="P417" s="13"/>
      <c r="Q417" s="13"/>
      <c r="R417" s="14"/>
    </row>
    <row r="418" spans="2:18" ht="16.5" thickBot="1" x14ac:dyDescent="0.3">
      <c r="B418" s="45"/>
      <c r="C418" s="17"/>
      <c r="D418" s="17"/>
      <c r="E418" s="17"/>
      <c r="F418" s="17"/>
      <c r="G418" s="17"/>
      <c r="H418" s="16"/>
      <c r="I418" s="17"/>
      <c r="J418" s="17"/>
      <c r="K418" s="17"/>
      <c r="L418" s="17"/>
      <c r="M418" s="17"/>
      <c r="N418" s="17"/>
      <c r="O418" s="17"/>
      <c r="P418" s="17"/>
      <c r="Q418" s="17"/>
      <c r="R418" s="18"/>
    </row>
    <row r="419" spans="2:18" ht="16.5" thickBot="1" x14ac:dyDescent="0.3">
      <c r="B419" s="40"/>
      <c r="C419" s="7"/>
      <c r="D419" s="6"/>
      <c r="E419" s="5"/>
      <c r="G419" s="6"/>
    </row>
    <row r="420" spans="2:18" ht="21.75" thickBot="1" x14ac:dyDescent="0.4">
      <c r="B420" s="50" t="s">
        <v>350</v>
      </c>
      <c r="C420" s="8"/>
      <c r="D420" s="22"/>
      <c r="E420" s="9"/>
      <c r="F420" s="9"/>
      <c r="G420" s="9"/>
      <c r="H420" s="9"/>
      <c r="I420" s="9"/>
      <c r="J420" s="9"/>
      <c r="K420" s="9"/>
      <c r="L420" s="9"/>
      <c r="M420" s="9"/>
      <c r="N420" s="9"/>
      <c r="O420" s="9"/>
      <c r="P420" s="9"/>
      <c r="Q420" s="9"/>
      <c r="R420" s="10"/>
    </row>
    <row r="421" spans="2:18" x14ac:dyDescent="0.25">
      <c r="B421" s="19"/>
      <c r="C421" s="11"/>
      <c r="D421" s="12"/>
      <c r="E421" s="13"/>
      <c r="F421" s="13"/>
      <c r="G421" s="13"/>
      <c r="H421" s="13"/>
      <c r="I421" s="13"/>
      <c r="J421" s="13"/>
      <c r="K421" s="13"/>
      <c r="L421" s="13"/>
      <c r="M421" s="13"/>
      <c r="N421" s="13"/>
      <c r="O421" s="13"/>
      <c r="P421" s="13"/>
      <c r="Q421" s="13"/>
      <c r="R421" s="14"/>
    </row>
    <row r="422" spans="2:18" x14ac:dyDescent="0.25">
      <c r="B422" s="28"/>
      <c r="C422" s="31"/>
      <c r="D422" s="12"/>
      <c r="E422" s="13"/>
      <c r="F422" s="13"/>
      <c r="G422" s="13"/>
      <c r="H422" s="13"/>
      <c r="I422" s="13"/>
      <c r="J422" s="13"/>
      <c r="K422" s="13"/>
      <c r="L422" s="13"/>
      <c r="M422" s="13"/>
      <c r="N422" s="13"/>
      <c r="O422" s="13"/>
      <c r="P422" s="13"/>
      <c r="Q422" s="13"/>
      <c r="R422" s="14"/>
    </row>
    <row r="423" spans="2:18" x14ac:dyDescent="0.25">
      <c r="B423" s="28"/>
      <c r="C423" s="31"/>
      <c r="D423" s="12"/>
      <c r="E423" s="13"/>
      <c r="F423" s="13"/>
      <c r="G423" s="13"/>
      <c r="H423" s="13"/>
      <c r="I423" s="13"/>
      <c r="J423" s="13"/>
      <c r="K423" s="13"/>
      <c r="L423" s="13"/>
      <c r="M423" s="13"/>
      <c r="N423" s="13"/>
      <c r="O423" s="13"/>
      <c r="P423" s="13"/>
      <c r="Q423" s="13"/>
      <c r="R423" s="14"/>
    </row>
    <row r="424" spans="2:18" x14ac:dyDescent="0.25">
      <c r="B424" s="28"/>
      <c r="C424" s="31"/>
      <c r="D424" s="12"/>
      <c r="E424" s="13"/>
      <c r="F424" s="13"/>
      <c r="G424" s="13"/>
      <c r="H424" s="13"/>
      <c r="I424" s="13"/>
      <c r="J424" s="13"/>
      <c r="K424" s="13"/>
      <c r="L424" s="13"/>
      <c r="M424" s="13"/>
      <c r="N424" s="13"/>
      <c r="O424" s="13"/>
      <c r="P424" s="13"/>
      <c r="Q424" s="13"/>
      <c r="R424" s="14"/>
    </row>
    <row r="425" spans="2:18" x14ac:dyDescent="0.25">
      <c r="B425" s="28"/>
      <c r="C425" s="31"/>
      <c r="D425" s="12"/>
      <c r="E425" s="13"/>
      <c r="F425" s="13"/>
      <c r="G425" s="13"/>
      <c r="H425" s="13"/>
      <c r="I425" s="13"/>
      <c r="J425" s="13"/>
      <c r="K425" s="13"/>
      <c r="L425" s="13"/>
      <c r="M425" s="13"/>
      <c r="N425" s="13"/>
      <c r="O425" s="13"/>
      <c r="P425" s="13"/>
      <c r="Q425" s="13"/>
      <c r="R425" s="14"/>
    </row>
    <row r="426" spans="2:18" x14ac:dyDescent="0.25">
      <c r="B426" s="28"/>
      <c r="C426" s="31"/>
      <c r="D426" s="12"/>
      <c r="E426" s="13"/>
      <c r="F426" s="13"/>
      <c r="G426" s="13"/>
      <c r="H426" s="13"/>
      <c r="I426" s="13"/>
      <c r="J426" s="13"/>
      <c r="K426" s="13"/>
      <c r="L426" s="13"/>
      <c r="M426" s="13"/>
      <c r="N426" s="13"/>
      <c r="O426" s="13"/>
      <c r="P426" s="13"/>
      <c r="Q426" s="13"/>
      <c r="R426" s="14"/>
    </row>
    <row r="427" spans="2:18" x14ac:dyDescent="0.25">
      <c r="B427" s="28"/>
      <c r="C427" s="31"/>
      <c r="D427" s="12"/>
      <c r="E427" s="13"/>
      <c r="F427" s="13"/>
      <c r="G427" s="13"/>
      <c r="H427" s="13"/>
      <c r="I427" s="13"/>
      <c r="J427" s="13"/>
      <c r="K427" s="13"/>
      <c r="L427" s="13"/>
      <c r="M427" s="13"/>
      <c r="N427" s="13"/>
      <c r="O427" s="13"/>
      <c r="P427" s="13"/>
      <c r="Q427" s="13"/>
      <c r="R427" s="14"/>
    </row>
    <row r="428" spans="2:18" ht="16.5" thickBot="1" x14ac:dyDescent="0.3">
      <c r="B428" s="28"/>
      <c r="C428" s="31"/>
      <c r="D428" s="12"/>
      <c r="E428" s="13"/>
      <c r="F428" s="13"/>
      <c r="G428" s="13"/>
      <c r="H428" s="13"/>
      <c r="I428" s="13"/>
      <c r="J428" s="13"/>
      <c r="K428" s="314" t="s">
        <v>496</v>
      </c>
      <c r="L428" s="13"/>
      <c r="M428" s="13"/>
      <c r="N428" s="13"/>
      <c r="O428" s="13"/>
      <c r="P428" s="13"/>
      <c r="Q428" s="13"/>
      <c r="R428" s="14"/>
    </row>
    <row r="429" spans="2:18" ht="19.5" thickBot="1" x14ac:dyDescent="0.35">
      <c r="B429" s="19"/>
      <c r="C429" s="55" t="s">
        <v>9</v>
      </c>
      <c r="D429" s="59">
        <f ca="1">YEAR(TODAY())-5</f>
        <v>2020</v>
      </c>
      <c r="E429" s="60">
        <f ca="1">D429+1</f>
        <v>2021</v>
      </c>
      <c r="F429" s="60">
        <f ca="1">E429+1</f>
        <v>2022</v>
      </c>
      <c r="G429" s="60">
        <f ca="1">F429+1</f>
        <v>2023</v>
      </c>
      <c r="H429" s="60">
        <f ca="1">G429+1</f>
        <v>2024</v>
      </c>
      <c r="I429" s="60">
        <f ca="1">H429+1</f>
        <v>2025</v>
      </c>
      <c r="J429" s="61" t="s">
        <v>91</v>
      </c>
      <c r="K429" s="13" t="s">
        <v>18</v>
      </c>
      <c r="L429" s="13"/>
      <c r="M429" s="13"/>
      <c r="N429" s="13"/>
      <c r="O429" s="13"/>
      <c r="P429" s="13"/>
      <c r="Q429" s="13"/>
      <c r="R429" s="14"/>
    </row>
    <row r="430" spans="2:18" x14ac:dyDescent="0.25">
      <c r="B430" s="19"/>
      <c r="C430" s="281" t="s">
        <v>279</v>
      </c>
      <c r="D430" s="256">
        <f>IF(AND(ISNUMBER(D57),ISNUMBER(D79)),D57/D79,"SIN DATOS")</f>
        <v>0</v>
      </c>
      <c r="E430" s="257">
        <f>IF(AND(ISNUMBER(E57),ISNUMBER(E79)),E57/E79,"SIN DATOS")</f>
        <v>-4.4933117055263237E-6</v>
      </c>
      <c r="F430" s="257">
        <f>IF(AND(ISNUMBER(F57),ISNUMBER(F79)),F57/F79,"SIN DATOS")</f>
        <v>0</v>
      </c>
      <c r="G430" s="257">
        <f>IF(AND(ISNUMBER(G57),ISNUMBER(G79)),G57/G79,"SIN DATOS")</f>
        <v>0</v>
      </c>
      <c r="H430" s="257">
        <f>IF(AND(ISNUMBER(H57),ISNUMBER(H79)),H57/H79,"SIN DATOS")</f>
        <v>1.264627011214042E-3</v>
      </c>
      <c r="I430" s="307">
        <f ca="1">IF(AND(ISNUMBER(D430),ISNUMBER(E430),ISNUMBER(F430),ISNUMBER(G430),ISNUMBER(H430)),TREND(D430:H430,D$42:H$42,I$42),"SIN DATOS")</f>
        <v>1.0121509401417317E-3</v>
      </c>
      <c r="J430" s="56"/>
      <c r="K430" s="42"/>
      <c r="L430" s="13"/>
      <c r="M430" s="13"/>
      <c r="N430" s="13"/>
      <c r="O430" s="13"/>
      <c r="P430" s="13"/>
      <c r="Q430" s="13"/>
      <c r="R430" s="14"/>
    </row>
    <row r="431" spans="2:18" ht="16.5" thickBot="1" x14ac:dyDescent="0.3">
      <c r="B431" s="19"/>
      <c r="C431" s="279" t="s">
        <v>25</v>
      </c>
      <c r="D431" s="258">
        <f>Sector!B105/Sector!B126</f>
        <v>8.3684701820745389E-2</v>
      </c>
      <c r="E431" s="259">
        <f>Sector!C105/Sector!C126</f>
        <v>0.10218966849394118</v>
      </c>
      <c r="F431" s="259">
        <f>Sector!D105/Sector!D126</f>
        <v>8.0801971624251123E-2</v>
      </c>
      <c r="G431" s="259">
        <f>Sector!E105/Sector!E126</f>
        <v>0.11063279763389575</v>
      </c>
      <c r="H431" s="259">
        <f>Sector!F105/Sector!F126</f>
        <v>0.1284278241987733</v>
      </c>
      <c r="I431" s="307">
        <f ca="1">IF(AND(ISNUMBER(D431),ISNUMBER(E431),ISNUMBER(F431),ISNUMBER(G431),ISNUMBER(H431)),TREND(D431:H431,D$42:H$42,I$42),"SIN DATOS")</f>
        <v>0.13052620492312172</v>
      </c>
      <c r="J431" s="52"/>
      <c r="K431" s="42"/>
      <c r="L431" s="13"/>
      <c r="M431" s="13"/>
      <c r="N431" s="13"/>
      <c r="O431" s="13"/>
      <c r="P431" s="13"/>
      <c r="Q431" s="13"/>
      <c r="R431" s="14"/>
    </row>
    <row r="432" spans="2:18" thickBot="1" x14ac:dyDescent="0.3">
      <c r="B432" s="19"/>
      <c r="C432" s="280" t="s">
        <v>278</v>
      </c>
      <c r="D432" s="260" t="str">
        <f t="shared" ref="D432:I432" si="14">IF(D430&gt;=D431,IF(D430=D431,"═","▲"),"▼")</f>
        <v>▼</v>
      </c>
      <c r="E432" s="261" t="str">
        <f t="shared" si="14"/>
        <v>▼</v>
      </c>
      <c r="F432" s="261" t="str">
        <f t="shared" si="14"/>
        <v>▼</v>
      </c>
      <c r="G432" s="261" t="str">
        <f t="shared" si="14"/>
        <v>▼</v>
      </c>
      <c r="H432" s="261" t="str">
        <f t="shared" si="14"/>
        <v>▼</v>
      </c>
      <c r="I432" s="262" t="str">
        <f t="shared" ca="1" si="14"/>
        <v>▼</v>
      </c>
      <c r="J432" s="13"/>
      <c r="K432" s="42"/>
      <c r="L432" s="13"/>
      <c r="M432" s="13"/>
      <c r="N432" s="13"/>
      <c r="O432" s="13"/>
      <c r="P432" s="13"/>
      <c r="Q432" s="13"/>
      <c r="R432" s="14"/>
    </row>
    <row r="433" spans="2:18" x14ac:dyDescent="0.25">
      <c r="B433" s="19"/>
      <c r="C433" s="11"/>
      <c r="D433" s="12"/>
      <c r="E433" s="13"/>
      <c r="F433" s="13"/>
      <c r="G433" s="13"/>
      <c r="H433" s="13"/>
      <c r="I433" s="13"/>
      <c r="J433" s="13"/>
      <c r="K433" s="13"/>
      <c r="L433" s="13"/>
      <c r="M433" s="13"/>
      <c r="N433" s="13"/>
      <c r="O433" s="13"/>
      <c r="P433" s="13"/>
      <c r="Q433" s="13"/>
      <c r="R433" s="14"/>
    </row>
    <row r="434" spans="2:18" x14ac:dyDescent="0.25">
      <c r="B434" s="19"/>
      <c r="C434" s="11"/>
      <c r="D434" s="12"/>
      <c r="E434" s="13"/>
      <c r="F434" s="13"/>
      <c r="G434" s="13"/>
      <c r="H434" s="13"/>
      <c r="I434" s="13"/>
      <c r="J434" s="13"/>
      <c r="K434" s="13"/>
      <c r="L434" s="13"/>
      <c r="M434" s="13"/>
      <c r="N434" s="13"/>
      <c r="O434" s="13"/>
      <c r="P434" s="13"/>
      <c r="Q434" s="13"/>
      <c r="R434" s="14"/>
    </row>
    <row r="435" spans="2:18" x14ac:dyDescent="0.25">
      <c r="B435" s="19"/>
      <c r="C435" s="11"/>
      <c r="D435" s="12"/>
      <c r="E435" s="13"/>
      <c r="F435" s="13"/>
      <c r="G435" s="13"/>
      <c r="H435" s="13"/>
      <c r="I435" s="13"/>
      <c r="J435" s="13"/>
      <c r="K435" s="13"/>
      <c r="L435" s="13"/>
      <c r="M435" s="13"/>
      <c r="N435" s="13"/>
      <c r="O435" s="13"/>
      <c r="P435" s="13"/>
      <c r="Q435" s="13"/>
      <c r="R435" s="14"/>
    </row>
    <row r="436" spans="2:18" x14ac:dyDescent="0.25">
      <c r="B436" s="19"/>
      <c r="C436" s="11"/>
      <c r="D436" s="12"/>
      <c r="E436" s="13"/>
      <c r="F436" s="13"/>
      <c r="G436" s="13"/>
      <c r="H436" s="13"/>
      <c r="I436" s="13"/>
      <c r="J436" s="13"/>
      <c r="K436" s="13"/>
      <c r="L436" s="13"/>
      <c r="M436" s="13"/>
      <c r="N436" s="13"/>
      <c r="O436" s="13"/>
      <c r="P436" s="13"/>
      <c r="Q436" s="13"/>
      <c r="R436" s="14"/>
    </row>
    <row r="437" spans="2:18" x14ac:dyDescent="0.25">
      <c r="B437" s="19"/>
      <c r="C437" s="11"/>
      <c r="D437" s="12"/>
      <c r="E437" s="13"/>
      <c r="F437" s="13"/>
      <c r="G437" s="13"/>
      <c r="H437" s="13"/>
      <c r="I437" s="13"/>
      <c r="J437" s="13"/>
      <c r="K437" s="13"/>
      <c r="L437" s="13"/>
      <c r="M437" s="13"/>
      <c r="N437" s="13"/>
      <c r="O437" s="13"/>
      <c r="P437" s="13"/>
      <c r="Q437" s="13"/>
      <c r="R437" s="14"/>
    </row>
    <row r="438" spans="2:18" x14ac:dyDescent="0.25">
      <c r="B438" s="19"/>
      <c r="C438" s="11"/>
      <c r="D438" s="12"/>
      <c r="E438" s="13"/>
      <c r="F438" s="13"/>
      <c r="G438" s="13"/>
      <c r="H438" s="13"/>
      <c r="I438" s="13"/>
      <c r="J438" s="13"/>
      <c r="K438" s="13"/>
      <c r="L438" s="13"/>
      <c r="M438" s="13"/>
      <c r="N438" s="13"/>
      <c r="O438" s="13"/>
      <c r="P438" s="13"/>
      <c r="Q438" s="13"/>
      <c r="R438" s="14"/>
    </row>
    <row r="439" spans="2:18" x14ac:dyDescent="0.25">
      <c r="B439" s="19"/>
      <c r="C439" s="11"/>
      <c r="D439" s="12"/>
      <c r="E439" s="13"/>
      <c r="F439" s="13"/>
      <c r="G439" s="13"/>
      <c r="H439" s="13"/>
      <c r="I439" s="13"/>
      <c r="J439" s="13"/>
      <c r="K439" s="13"/>
      <c r="L439" s="13"/>
      <c r="M439" s="13"/>
      <c r="N439" s="13"/>
      <c r="O439" s="13"/>
      <c r="P439" s="13"/>
      <c r="Q439" s="13"/>
      <c r="R439" s="14"/>
    </row>
    <row r="440" spans="2:18" x14ac:dyDescent="0.25">
      <c r="B440" s="19"/>
      <c r="C440" s="11"/>
      <c r="D440" s="12"/>
      <c r="E440" s="13"/>
      <c r="F440" s="13"/>
      <c r="G440" s="13"/>
      <c r="H440" s="13"/>
      <c r="I440" s="13"/>
      <c r="J440" s="13"/>
      <c r="K440" s="13"/>
      <c r="L440" s="13"/>
      <c r="M440" s="13"/>
      <c r="N440" s="13"/>
      <c r="O440" s="13"/>
      <c r="P440" s="13"/>
      <c r="Q440" s="13"/>
      <c r="R440" s="14"/>
    </row>
    <row r="441" spans="2:18" x14ac:dyDescent="0.25">
      <c r="B441" s="19"/>
      <c r="C441" s="11"/>
      <c r="D441" s="12"/>
      <c r="E441" s="13"/>
      <c r="F441" s="13"/>
      <c r="G441" s="13"/>
      <c r="H441" s="13"/>
      <c r="I441" s="13"/>
      <c r="J441" s="13"/>
      <c r="K441" s="13"/>
      <c r="L441" s="13"/>
      <c r="M441" s="13"/>
      <c r="N441" s="13"/>
      <c r="O441" s="13"/>
      <c r="P441" s="13"/>
      <c r="Q441" s="13"/>
      <c r="R441" s="14"/>
    </row>
    <row r="442" spans="2:18" x14ac:dyDescent="0.25">
      <c r="B442" s="19"/>
      <c r="C442" s="11"/>
      <c r="D442" s="12"/>
      <c r="E442" s="13"/>
      <c r="F442" s="13"/>
      <c r="G442" s="13"/>
      <c r="H442" s="13"/>
      <c r="I442" s="13"/>
      <c r="J442" s="13"/>
      <c r="K442" s="13"/>
      <c r="L442" s="13"/>
      <c r="M442" s="13"/>
      <c r="N442" s="13"/>
      <c r="O442" s="13"/>
      <c r="P442" s="13"/>
      <c r="Q442" s="13"/>
      <c r="R442" s="14"/>
    </row>
    <row r="443" spans="2:18" x14ac:dyDescent="0.25">
      <c r="B443" s="19"/>
      <c r="C443" s="11"/>
      <c r="D443" s="12"/>
      <c r="E443" s="13"/>
      <c r="F443" s="13"/>
      <c r="G443" s="13"/>
      <c r="H443" s="13"/>
      <c r="I443" s="13"/>
      <c r="J443" s="13"/>
      <c r="K443" s="13"/>
      <c r="L443" s="13"/>
      <c r="M443" s="13"/>
      <c r="N443" s="13"/>
      <c r="O443" s="13"/>
      <c r="P443" s="13"/>
      <c r="Q443" s="13"/>
      <c r="R443" s="14"/>
    </row>
    <row r="444" spans="2:18" x14ac:dyDescent="0.25">
      <c r="B444" s="19"/>
      <c r="C444" s="11"/>
      <c r="D444" s="12"/>
      <c r="E444" s="13"/>
      <c r="F444" s="13"/>
      <c r="G444" s="13"/>
      <c r="H444" s="13"/>
      <c r="I444" s="13"/>
      <c r="J444" s="13"/>
      <c r="K444" s="13"/>
      <c r="L444" s="13"/>
      <c r="M444" s="13"/>
      <c r="N444" s="13"/>
      <c r="O444" s="13"/>
      <c r="P444" s="13"/>
      <c r="Q444" s="13"/>
      <c r="R444" s="14"/>
    </row>
    <row r="445" spans="2:18" ht="16.5" thickBot="1" x14ac:dyDescent="0.3">
      <c r="B445" s="45"/>
      <c r="C445" s="15"/>
      <c r="D445" s="16"/>
      <c r="E445" s="17"/>
      <c r="F445" s="17"/>
      <c r="G445" s="17"/>
      <c r="H445" s="17"/>
      <c r="I445" s="17"/>
      <c r="J445" s="17"/>
      <c r="K445" s="17"/>
      <c r="L445" s="17"/>
      <c r="M445" s="17"/>
      <c r="N445" s="17"/>
      <c r="O445" s="17"/>
      <c r="P445" s="17"/>
      <c r="Q445" s="17"/>
      <c r="R445" s="18"/>
    </row>
    <row r="446" spans="2:18" x14ac:dyDescent="0.25">
      <c r="B446" s="40"/>
      <c r="C446" s="7"/>
      <c r="D446" s="6"/>
      <c r="E446" s="5"/>
      <c r="G446" s="6"/>
    </row>
    <row r="447" spans="2:18" thickBot="1" x14ac:dyDescent="0.3">
      <c r="B447" s="40"/>
      <c r="C447" s="40"/>
      <c r="D447" s="40"/>
    </row>
    <row r="448" spans="2:18" ht="21.75" thickBot="1" x14ac:dyDescent="0.4">
      <c r="B448" s="50" t="s">
        <v>280</v>
      </c>
      <c r="C448" s="22"/>
      <c r="D448" s="48"/>
      <c r="E448" s="48"/>
      <c r="F448" s="48"/>
      <c r="G448" s="48"/>
      <c r="H448" s="48"/>
      <c r="I448" s="48"/>
      <c r="J448" s="48"/>
      <c r="K448" s="49"/>
      <c r="L448" s="9"/>
      <c r="M448" s="9"/>
      <c r="N448" s="9"/>
      <c r="O448" s="9"/>
      <c r="P448" s="9"/>
      <c r="Q448" s="9"/>
      <c r="R448" s="10"/>
    </row>
    <row r="449" spans="2:18" x14ac:dyDescent="0.25">
      <c r="B449" s="19"/>
      <c r="C449" s="11"/>
      <c r="D449" s="12"/>
      <c r="E449" s="13"/>
      <c r="F449" s="13"/>
      <c r="G449" s="13"/>
      <c r="H449" s="13"/>
      <c r="I449" s="13"/>
      <c r="J449" s="13"/>
      <c r="K449" s="13"/>
      <c r="L449" s="13"/>
      <c r="M449" s="13"/>
      <c r="N449" s="13"/>
      <c r="O449" s="13"/>
      <c r="P449" s="13"/>
      <c r="Q449" s="13"/>
      <c r="R449" s="14"/>
    </row>
    <row r="450" spans="2:18" x14ac:dyDescent="0.25">
      <c r="B450" s="19"/>
      <c r="C450" s="11"/>
      <c r="D450" s="12"/>
      <c r="E450" s="13"/>
      <c r="F450" s="13"/>
      <c r="G450" s="13"/>
      <c r="H450" s="13"/>
      <c r="I450" s="13"/>
      <c r="J450" s="13"/>
      <c r="K450" s="13"/>
      <c r="L450" s="13"/>
      <c r="M450" s="13"/>
      <c r="N450" s="13"/>
      <c r="O450" s="13"/>
      <c r="P450" s="13"/>
      <c r="Q450" s="13"/>
      <c r="R450" s="14"/>
    </row>
    <row r="451" spans="2:18" x14ac:dyDescent="0.25">
      <c r="B451" s="19"/>
      <c r="C451" s="11"/>
      <c r="D451" s="12"/>
      <c r="E451" s="13"/>
      <c r="F451" s="13"/>
      <c r="G451" s="13"/>
      <c r="H451" s="13"/>
      <c r="I451" s="13"/>
      <c r="J451" s="13"/>
      <c r="K451" s="13"/>
      <c r="L451" s="13"/>
      <c r="M451" s="13"/>
      <c r="N451" s="13"/>
      <c r="O451" s="13"/>
      <c r="P451" s="13"/>
      <c r="Q451" s="13"/>
      <c r="R451" s="14"/>
    </row>
    <row r="452" spans="2:18" x14ac:dyDescent="0.25">
      <c r="B452" s="19"/>
      <c r="C452" s="11"/>
      <c r="D452" s="12"/>
      <c r="E452" s="13"/>
      <c r="F452" s="13"/>
      <c r="G452" s="13"/>
      <c r="H452" s="13"/>
      <c r="I452" s="13"/>
      <c r="J452" s="13"/>
      <c r="K452" s="13"/>
      <c r="L452" s="13"/>
      <c r="M452" s="13"/>
      <c r="N452" s="13"/>
      <c r="O452" s="13"/>
      <c r="P452" s="13"/>
      <c r="Q452" s="13"/>
      <c r="R452" s="14"/>
    </row>
    <row r="453" spans="2:18" x14ac:dyDescent="0.25">
      <c r="B453" s="19"/>
      <c r="C453" s="11"/>
      <c r="D453" s="12"/>
      <c r="E453" s="13"/>
      <c r="F453" s="13"/>
      <c r="G453" s="13"/>
      <c r="H453" s="13"/>
      <c r="I453" s="13"/>
      <c r="J453" s="13"/>
      <c r="K453" s="13"/>
      <c r="L453" s="13"/>
      <c r="M453" s="13"/>
      <c r="N453" s="13"/>
      <c r="O453" s="13"/>
      <c r="P453" s="13"/>
      <c r="Q453" s="13"/>
      <c r="R453" s="14"/>
    </row>
    <row r="454" spans="2:18" ht="16.5" thickBot="1" x14ac:dyDescent="0.3">
      <c r="B454" s="19"/>
      <c r="C454" s="11"/>
      <c r="D454" s="12"/>
      <c r="E454" s="13"/>
      <c r="F454" s="13"/>
      <c r="G454" s="13"/>
      <c r="H454" s="13"/>
      <c r="I454" s="13"/>
      <c r="J454" s="13"/>
      <c r="K454" s="314" t="s">
        <v>497</v>
      </c>
      <c r="L454" s="13"/>
      <c r="M454" s="13"/>
      <c r="N454" s="13"/>
      <c r="O454" s="13"/>
      <c r="P454" s="13"/>
      <c r="Q454" s="13"/>
      <c r="R454" s="14"/>
    </row>
    <row r="455" spans="2:18" ht="19.5" thickBot="1" x14ac:dyDescent="0.35">
      <c r="B455" s="19"/>
      <c r="C455" s="89" t="s">
        <v>5</v>
      </c>
      <c r="D455" s="59">
        <f ca="1">YEAR(TODAY())-5</f>
        <v>2020</v>
      </c>
      <c r="E455" s="60">
        <f ca="1">D455+1</f>
        <v>2021</v>
      </c>
      <c r="F455" s="60">
        <f ca="1">E455+1</f>
        <v>2022</v>
      </c>
      <c r="G455" s="60">
        <f ca="1">F455+1</f>
        <v>2023</v>
      </c>
      <c r="H455" s="60">
        <f ca="1">G455+1</f>
        <v>2024</v>
      </c>
      <c r="I455" s="60">
        <f ca="1">H455+1</f>
        <v>2025</v>
      </c>
      <c r="J455" s="61" t="s">
        <v>91</v>
      </c>
      <c r="K455" s="13" t="s">
        <v>16</v>
      </c>
      <c r="L455" s="13"/>
      <c r="M455" s="13"/>
      <c r="N455" s="13"/>
      <c r="O455" s="13"/>
      <c r="P455" s="13"/>
      <c r="Q455" s="13"/>
      <c r="R455" s="14"/>
    </row>
    <row r="456" spans="2:18" x14ac:dyDescent="0.25">
      <c r="B456" s="19"/>
      <c r="C456" s="287" t="s">
        <v>279</v>
      </c>
      <c r="D456" s="263">
        <f>IF(AND(ISNUMBER(D100),ISNUMBER(D120)),D100/D120,"SIN DATOS")</f>
        <v>31644.75</v>
      </c>
      <c r="E456" s="263">
        <f>IF(AND(ISNUMBER(E100),ISNUMBER(E120)),E100/E120,"SIN DATOS")</f>
        <v>36669.5</v>
      </c>
      <c r="F456" s="263">
        <f>IF(AND(ISNUMBER(F100),ISNUMBER(F120)),F100/F120,"SIN DATOS")</f>
        <v>33651</v>
      </c>
      <c r="G456" s="263">
        <f>IF(AND(ISNUMBER(G100),ISNUMBER(G120)),G100/G120,"SIN DATOS")</f>
        <v>33962.25</v>
      </c>
      <c r="H456" s="263">
        <f>IF(AND(ISNUMBER(H100),ISNUMBER(H120)),H100/H120,"SIN DATOS")</f>
        <v>34413.75</v>
      </c>
      <c r="I456" s="218">
        <f ca="1">IF(AND(ISNUMBER(D456),ISNUMBER(E456),ISNUMBER(F456),ISNUMBER(G456),ISNUMBER(H456)),TREND(D456:H456,D$42:H$42,I$42),"SIN DATOS")</f>
        <v>34917.474999999977</v>
      </c>
      <c r="J456" s="56"/>
      <c r="K456" s="13"/>
      <c r="L456" s="13"/>
      <c r="M456" s="13"/>
      <c r="N456" s="13"/>
      <c r="O456" s="13"/>
      <c r="P456" s="13"/>
      <c r="Q456" s="13"/>
      <c r="R456" s="14"/>
    </row>
    <row r="457" spans="2:18" ht="16.5" thickBot="1" x14ac:dyDescent="0.3">
      <c r="B457" s="19"/>
      <c r="C457" s="285" t="s">
        <v>25</v>
      </c>
      <c r="D457" s="264">
        <f>1000*Sector!B191/Sector!B187</f>
        <v>21785.693041409249</v>
      </c>
      <c r="E457" s="264">
        <f>1000*Sector!C191/Sector!C187</f>
        <v>22991.897205268229</v>
      </c>
      <c r="F457" s="264">
        <f>1000*Sector!D191/Sector!D187</f>
        <v>23646.521005845876</v>
      </c>
      <c r="G457" s="264">
        <f>1000*Sector!E191/Sector!E187</f>
        <v>24177.68913235244</v>
      </c>
      <c r="H457" s="264">
        <f>1000*Sector!F191/Sector!F187</f>
        <v>25050.672151876606</v>
      </c>
      <c r="I457" s="218">
        <f ca="1">IF(AND(ISNUMBER(D457),ISNUMBER(E457),ISNUMBER(F457),ISNUMBER(G457),ISNUMBER(H457)),TREND(D457:H457,D$42:H$42,I$42),"SIN DATOS")</f>
        <v>25845.21955175628</v>
      </c>
      <c r="J457" s="52"/>
      <c r="K457" s="13"/>
      <c r="L457" s="13"/>
      <c r="M457" s="13"/>
      <c r="N457" s="13"/>
      <c r="O457" s="13"/>
      <c r="P457" s="13"/>
      <c r="Q457" s="13"/>
      <c r="R457" s="14"/>
    </row>
    <row r="458" spans="2:18" thickBot="1" x14ac:dyDescent="0.3">
      <c r="B458" s="19"/>
      <c r="C458" s="286" t="s">
        <v>278</v>
      </c>
      <c r="D458" s="261" t="str">
        <f t="shared" ref="D458:I458" si="15">IF(D456&lt;=D457,IF(D456=D457,"═","▲"),"▼")</f>
        <v>▼</v>
      </c>
      <c r="E458" s="261" t="str">
        <f t="shared" si="15"/>
        <v>▼</v>
      </c>
      <c r="F458" s="261" t="str">
        <f t="shared" si="15"/>
        <v>▼</v>
      </c>
      <c r="G458" s="261" t="str">
        <f t="shared" si="15"/>
        <v>▼</v>
      </c>
      <c r="H458" s="261" t="str">
        <f t="shared" si="15"/>
        <v>▼</v>
      </c>
      <c r="I458" s="262" t="str">
        <f t="shared" ca="1" si="15"/>
        <v>▼</v>
      </c>
      <c r="J458" s="13"/>
      <c r="K458" s="13"/>
      <c r="L458" s="13"/>
      <c r="M458" s="13"/>
      <c r="N458" s="13"/>
      <c r="O458" s="13"/>
      <c r="P458" s="13"/>
      <c r="Q458" s="13"/>
      <c r="R458" s="14"/>
    </row>
    <row r="459" spans="2:18" x14ac:dyDescent="0.25">
      <c r="B459" s="19"/>
      <c r="C459" s="11"/>
      <c r="D459" s="12"/>
      <c r="E459" s="13"/>
      <c r="F459" s="13"/>
      <c r="G459" s="13"/>
      <c r="H459" s="13"/>
      <c r="I459" s="13"/>
      <c r="J459" s="13"/>
      <c r="K459" s="13"/>
      <c r="L459" s="13"/>
      <c r="M459" s="13"/>
      <c r="N459" s="13"/>
      <c r="O459" s="13"/>
      <c r="P459" s="13"/>
      <c r="Q459" s="13"/>
      <c r="R459" s="14"/>
    </row>
    <row r="460" spans="2:18" x14ac:dyDescent="0.25">
      <c r="B460" s="19"/>
      <c r="C460" s="11"/>
      <c r="D460" s="12"/>
      <c r="E460" s="13"/>
      <c r="F460" s="13"/>
      <c r="G460" s="13"/>
      <c r="H460" s="13"/>
      <c r="I460" s="13"/>
      <c r="J460" s="13"/>
      <c r="K460" s="13"/>
      <c r="L460" s="13"/>
      <c r="M460" s="13"/>
      <c r="N460" s="13"/>
      <c r="O460" s="13"/>
      <c r="P460" s="13"/>
      <c r="Q460" s="13"/>
      <c r="R460" s="14"/>
    </row>
    <row r="461" spans="2:18" x14ac:dyDescent="0.25">
      <c r="B461" s="19"/>
      <c r="C461" s="11"/>
      <c r="D461" s="12"/>
      <c r="E461" s="13"/>
      <c r="F461" s="13"/>
      <c r="G461" s="13"/>
      <c r="H461" s="13"/>
      <c r="I461" s="13"/>
      <c r="J461" s="13"/>
      <c r="K461" s="13"/>
      <c r="L461" s="13"/>
      <c r="M461" s="13"/>
      <c r="N461" s="13"/>
      <c r="O461" s="13"/>
      <c r="P461" s="13"/>
      <c r="Q461" s="13"/>
      <c r="R461" s="14"/>
    </row>
    <row r="462" spans="2:18" x14ac:dyDescent="0.25">
      <c r="B462" s="19"/>
      <c r="C462" s="11"/>
      <c r="D462" s="12"/>
      <c r="E462" s="13"/>
      <c r="F462" s="13"/>
      <c r="G462" s="13"/>
      <c r="H462" s="13"/>
      <c r="I462" s="13"/>
      <c r="J462" s="13"/>
      <c r="K462" s="13"/>
      <c r="L462" s="13"/>
      <c r="M462" s="13"/>
      <c r="N462" s="13"/>
      <c r="O462" s="13"/>
      <c r="P462" s="13"/>
      <c r="Q462" s="13"/>
      <c r="R462" s="14"/>
    </row>
    <row r="463" spans="2:18" x14ac:dyDescent="0.25">
      <c r="B463" s="19"/>
      <c r="C463" s="11"/>
      <c r="D463" s="12"/>
      <c r="E463" s="13"/>
      <c r="F463" s="13"/>
      <c r="G463" s="13"/>
      <c r="H463" s="13"/>
      <c r="I463" s="13"/>
      <c r="J463" s="13"/>
      <c r="K463" s="13"/>
      <c r="L463" s="13"/>
      <c r="M463" s="13"/>
      <c r="N463" s="13"/>
      <c r="O463" s="13"/>
      <c r="P463" s="13"/>
      <c r="Q463" s="13"/>
      <c r="R463" s="14"/>
    </row>
    <row r="464" spans="2:18" ht="16.5" thickBot="1" x14ac:dyDescent="0.3">
      <c r="B464" s="19"/>
      <c r="C464" s="11"/>
      <c r="D464" s="12"/>
      <c r="E464" s="13"/>
      <c r="F464" s="13"/>
      <c r="G464" s="13"/>
      <c r="H464" s="13"/>
      <c r="I464" s="13"/>
      <c r="J464" s="13"/>
      <c r="K464" s="314" t="s">
        <v>498</v>
      </c>
      <c r="L464" s="13"/>
      <c r="M464" s="13"/>
      <c r="N464" s="13"/>
      <c r="O464" s="13"/>
      <c r="P464" s="13"/>
      <c r="Q464" s="13"/>
      <c r="R464" s="14"/>
    </row>
    <row r="465" spans="2:18" ht="19.5" thickBot="1" x14ac:dyDescent="0.35">
      <c r="B465" s="19"/>
      <c r="C465" s="77" t="s">
        <v>6</v>
      </c>
      <c r="D465" s="59">
        <f ca="1">YEAR(TODAY())-5</f>
        <v>2020</v>
      </c>
      <c r="E465" s="60">
        <f ca="1">D465+1</f>
        <v>2021</v>
      </c>
      <c r="F465" s="60">
        <f ca="1">E465+1</f>
        <v>2022</v>
      </c>
      <c r="G465" s="60">
        <f ca="1">F465+1</f>
        <v>2023</v>
      </c>
      <c r="H465" s="60">
        <f ca="1">G465+1</f>
        <v>2024</v>
      </c>
      <c r="I465" s="60">
        <f ca="1">H465+1</f>
        <v>2025</v>
      </c>
      <c r="J465" s="61" t="s">
        <v>91</v>
      </c>
      <c r="K465" s="13" t="s">
        <v>17</v>
      </c>
      <c r="L465" s="13"/>
      <c r="M465" s="13"/>
      <c r="N465" s="13"/>
      <c r="O465" s="13"/>
      <c r="P465" s="13"/>
      <c r="Q465" s="13"/>
      <c r="R465" s="14"/>
    </row>
    <row r="466" spans="2:18" x14ac:dyDescent="0.25">
      <c r="B466" s="19"/>
      <c r="C466" s="284" t="s">
        <v>279</v>
      </c>
      <c r="D466" s="263">
        <f>IF(AND(ISNUMBER(D95),ISNUMBER(D120)),D95/D120,"SIN DATOS")</f>
        <v>136171.75</v>
      </c>
      <c r="E466" s="263">
        <f>IF(AND(ISNUMBER(E95),ISNUMBER(E120)),E95/E120,"SIN DATOS")</f>
        <v>160406.5</v>
      </c>
      <c r="F466" s="263">
        <f>IF(AND(ISNUMBER(F95),ISNUMBER(F120)),F95/F120,"SIN DATOS")</f>
        <v>177263.25</v>
      </c>
      <c r="G466" s="263">
        <f>IF(AND(ISNUMBER(G95),ISNUMBER(G120)),G95/G120,"SIN DATOS")</f>
        <v>200020.75</v>
      </c>
      <c r="H466" s="263">
        <f>IF(AND(ISNUMBER(H95),ISNUMBER(H120)),H95/H120,"SIN DATOS")</f>
        <v>186218.5</v>
      </c>
      <c r="I466" s="308">
        <f ca="1">IF(AND(ISNUMBER(D466),ISNUMBER(E466),ISNUMBER(F466),ISNUMBER(G466),ISNUMBER(H466)),TREND(D466:H466,D$42:H$42,I$42),"SIN DATOS")</f>
        <v>213928.47499999776</v>
      </c>
      <c r="J466" s="56"/>
      <c r="K466" s="13"/>
      <c r="L466" s="13"/>
      <c r="M466" s="13"/>
      <c r="N466" s="13"/>
      <c r="O466" s="13"/>
      <c r="P466" s="13"/>
      <c r="Q466" s="13"/>
      <c r="R466" s="14"/>
    </row>
    <row r="467" spans="2:18" ht="16.5" thickBot="1" x14ac:dyDescent="0.3">
      <c r="B467" s="19"/>
      <c r="C467" s="285" t="s">
        <v>25</v>
      </c>
      <c r="D467" s="264">
        <f>1000*Sector!B10/Sector!B187</f>
        <v>181554.1148355318</v>
      </c>
      <c r="E467" s="264">
        <f>1000*Sector!C10/Sector!C187</f>
        <v>189600.61676839061</v>
      </c>
      <c r="F467" s="264">
        <f>1000*Sector!D10/Sector!D187</f>
        <v>195990.17740524226</v>
      </c>
      <c r="G467" s="264">
        <f>1000*Sector!E10/Sector!E187</f>
        <v>198243.7020863895</v>
      </c>
      <c r="H467" s="264">
        <f>1000*Sector!F10/Sector!F187</f>
        <v>201312.63948535366</v>
      </c>
      <c r="I467" s="308">
        <f ca="1">IF(AND(ISNUMBER(D467),ISNUMBER(E467),ISNUMBER(F467),ISNUMBER(G467),ISNUMBER(H467)),TREND(D467:H467,D$42:H$42,I$42),"SIN DATOS")</f>
        <v>207788.29050147347</v>
      </c>
      <c r="J467" s="52"/>
      <c r="K467" s="13"/>
      <c r="L467" s="13"/>
      <c r="M467" s="13"/>
      <c r="N467" s="13"/>
      <c r="O467" s="13"/>
      <c r="P467" s="13"/>
      <c r="Q467" s="13"/>
      <c r="R467" s="14"/>
    </row>
    <row r="468" spans="2:18" thickBot="1" x14ac:dyDescent="0.3">
      <c r="B468" s="19"/>
      <c r="C468" s="286" t="s">
        <v>278</v>
      </c>
      <c r="D468" s="261" t="str">
        <f t="shared" ref="D468:I468" si="16">IF(D466&gt;=D467,IF(D466=D467,"═","▲"),"▼")</f>
        <v>▼</v>
      </c>
      <c r="E468" s="261" t="str">
        <f t="shared" si="16"/>
        <v>▼</v>
      </c>
      <c r="F468" s="261" t="str">
        <f t="shared" si="16"/>
        <v>▼</v>
      </c>
      <c r="G468" s="261" t="str">
        <f t="shared" si="16"/>
        <v>▲</v>
      </c>
      <c r="H468" s="261" t="str">
        <f t="shared" si="16"/>
        <v>▼</v>
      </c>
      <c r="I468" s="262" t="str">
        <f t="shared" ca="1" si="16"/>
        <v>▲</v>
      </c>
      <c r="J468" s="13"/>
      <c r="K468" s="13"/>
      <c r="L468" s="13"/>
      <c r="M468" s="13"/>
      <c r="N468" s="13"/>
      <c r="O468" s="13"/>
      <c r="P468" s="13"/>
      <c r="Q468" s="13"/>
      <c r="R468" s="14"/>
    </row>
    <row r="469" spans="2:18" x14ac:dyDescent="0.25">
      <c r="B469" s="19"/>
      <c r="C469" s="11"/>
      <c r="D469" s="12"/>
      <c r="E469" s="13"/>
      <c r="F469" s="13"/>
      <c r="G469" s="13"/>
      <c r="H469" s="13"/>
      <c r="I469" s="13"/>
      <c r="J469" s="13"/>
      <c r="K469" s="13"/>
      <c r="L469" s="13"/>
      <c r="M469" s="13"/>
      <c r="N469" s="13"/>
      <c r="O469" s="13"/>
      <c r="P469" s="13"/>
      <c r="Q469" s="13"/>
      <c r="R469" s="14"/>
    </row>
    <row r="470" spans="2:18" x14ac:dyDescent="0.25">
      <c r="B470" s="19"/>
      <c r="C470" s="11"/>
      <c r="D470" s="12"/>
      <c r="E470" s="13"/>
      <c r="F470" s="13"/>
      <c r="G470" s="13"/>
      <c r="H470" s="13"/>
      <c r="I470" s="13"/>
      <c r="J470" s="13"/>
      <c r="K470" s="13"/>
      <c r="L470" s="13"/>
      <c r="M470" s="13"/>
      <c r="N470" s="13"/>
      <c r="O470" s="13"/>
      <c r="P470" s="13"/>
      <c r="Q470" s="13"/>
      <c r="R470" s="14"/>
    </row>
    <row r="471" spans="2:18" x14ac:dyDescent="0.25">
      <c r="B471" s="19"/>
      <c r="C471" s="11"/>
      <c r="D471" s="12"/>
      <c r="E471" s="13"/>
      <c r="F471" s="13"/>
      <c r="G471" s="13"/>
      <c r="H471" s="13"/>
      <c r="I471" s="13"/>
      <c r="J471" s="13"/>
      <c r="K471" s="13"/>
      <c r="L471" s="13"/>
      <c r="M471" s="13"/>
      <c r="N471" s="13"/>
      <c r="O471" s="13"/>
      <c r="P471" s="13"/>
      <c r="Q471" s="13"/>
      <c r="R471" s="14"/>
    </row>
    <row r="472" spans="2:18" x14ac:dyDescent="0.25">
      <c r="B472" s="19"/>
      <c r="C472" s="11"/>
      <c r="D472" s="12"/>
      <c r="E472" s="13"/>
      <c r="F472" s="13"/>
      <c r="G472" s="13"/>
      <c r="H472" s="13"/>
      <c r="I472" s="13"/>
      <c r="J472" s="13"/>
      <c r="K472" s="13"/>
      <c r="L472" s="13"/>
      <c r="M472" s="13"/>
      <c r="N472" s="13"/>
      <c r="O472" s="13"/>
      <c r="P472" s="13"/>
      <c r="Q472" s="13"/>
      <c r="R472" s="14"/>
    </row>
    <row r="473" spans="2:18" x14ac:dyDescent="0.25">
      <c r="B473" s="19"/>
      <c r="C473" s="11"/>
      <c r="D473" s="12"/>
      <c r="E473" s="13"/>
      <c r="F473" s="13"/>
      <c r="G473" s="13"/>
      <c r="H473" s="13"/>
      <c r="I473" s="13"/>
      <c r="J473" s="13"/>
      <c r="K473" s="13"/>
      <c r="L473" s="13"/>
      <c r="M473" s="13"/>
      <c r="N473" s="13"/>
      <c r="O473" s="13"/>
      <c r="P473" s="13"/>
      <c r="Q473" s="13"/>
      <c r="R473" s="14"/>
    </row>
    <row r="474" spans="2:18" x14ac:dyDescent="0.25">
      <c r="B474" s="19"/>
      <c r="C474" s="11"/>
      <c r="D474" s="12"/>
      <c r="E474" s="13"/>
      <c r="F474" s="13"/>
      <c r="G474" s="13"/>
      <c r="H474" s="13"/>
      <c r="I474" s="13"/>
      <c r="J474" s="13"/>
      <c r="K474" s="13"/>
      <c r="L474" s="13"/>
      <c r="M474" s="13"/>
      <c r="N474" s="13"/>
      <c r="O474" s="13"/>
      <c r="P474" s="13"/>
      <c r="Q474" s="13"/>
      <c r="R474" s="14"/>
    </row>
    <row r="475" spans="2:18" x14ac:dyDescent="0.25">
      <c r="B475" s="19"/>
      <c r="C475" s="11"/>
      <c r="D475" s="12"/>
      <c r="E475" s="13"/>
      <c r="F475" s="13"/>
      <c r="G475" s="13"/>
      <c r="H475" s="13"/>
      <c r="I475" s="13"/>
      <c r="J475" s="13"/>
      <c r="K475" s="13"/>
      <c r="L475" s="13"/>
      <c r="M475" s="13"/>
      <c r="N475" s="13"/>
      <c r="O475" s="13"/>
      <c r="P475" s="13"/>
      <c r="Q475" s="13"/>
      <c r="R475" s="14"/>
    </row>
    <row r="476" spans="2:18" x14ac:dyDescent="0.25">
      <c r="B476" s="19"/>
      <c r="C476" s="11"/>
      <c r="D476" s="12"/>
      <c r="E476" s="13"/>
      <c r="F476" s="13"/>
      <c r="G476" s="13"/>
      <c r="H476" s="13"/>
      <c r="I476" s="13"/>
      <c r="J476" s="13"/>
      <c r="K476" s="13"/>
      <c r="L476" s="13"/>
      <c r="M476" s="13"/>
      <c r="N476" s="13"/>
      <c r="O476" s="13"/>
      <c r="P476" s="13"/>
      <c r="Q476" s="13"/>
      <c r="R476" s="14"/>
    </row>
    <row r="477" spans="2:18" x14ac:dyDescent="0.25">
      <c r="B477" s="19"/>
      <c r="C477" s="11"/>
      <c r="D477" s="12"/>
      <c r="E477" s="13"/>
      <c r="F477" s="13"/>
      <c r="G477" s="13"/>
      <c r="H477" s="13"/>
      <c r="I477" s="13"/>
      <c r="J477" s="13"/>
      <c r="K477" s="13"/>
      <c r="L477" s="13"/>
      <c r="M477" s="13"/>
      <c r="N477" s="13"/>
      <c r="O477" s="13"/>
      <c r="P477" s="13"/>
      <c r="Q477" s="13"/>
      <c r="R477" s="14"/>
    </row>
    <row r="478" spans="2:18" x14ac:dyDescent="0.25">
      <c r="B478" s="19"/>
      <c r="C478" s="11"/>
      <c r="D478" s="12"/>
      <c r="E478" s="13"/>
      <c r="F478" s="13"/>
      <c r="G478" s="13"/>
      <c r="H478" s="13"/>
      <c r="I478" s="13"/>
      <c r="J478" s="13"/>
      <c r="K478" s="13"/>
      <c r="L478" s="13"/>
      <c r="M478" s="13"/>
      <c r="N478" s="13"/>
      <c r="O478" s="13"/>
      <c r="P478" s="13"/>
      <c r="Q478" s="13"/>
      <c r="R478" s="14"/>
    </row>
    <row r="479" spans="2:18" x14ac:dyDescent="0.25">
      <c r="B479" s="19"/>
      <c r="C479" s="11"/>
      <c r="D479" s="12"/>
      <c r="E479" s="13"/>
      <c r="F479" s="13"/>
      <c r="G479" s="13"/>
      <c r="H479" s="13"/>
      <c r="I479" s="13"/>
      <c r="J479" s="13"/>
      <c r="K479" s="13"/>
      <c r="L479" s="13"/>
      <c r="M479" s="13"/>
      <c r="N479" s="13"/>
      <c r="O479" s="13"/>
      <c r="P479" s="13"/>
      <c r="Q479" s="13"/>
      <c r="R479" s="14"/>
    </row>
    <row r="480" spans="2:18" ht="16.5" thickBot="1" x14ac:dyDescent="0.3">
      <c r="B480" s="19"/>
      <c r="C480" s="11"/>
      <c r="D480" s="12"/>
      <c r="E480" s="13"/>
      <c r="F480" s="13"/>
      <c r="G480" s="13"/>
      <c r="H480" s="13"/>
      <c r="I480" s="13"/>
      <c r="J480" s="13"/>
      <c r="K480" s="314"/>
      <c r="L480" s="13"/>
      <c r="M480" s="13"/>
      <c r="N480" s="13"/>
      <c r="O480" s="13"/>
      <c r="P480" s="13"/>
      <c r="Q480" s="13"/>
      <c r="R480" s="14"/>
    </row>
    <row r="481" spans="2:18" ht="19.5" thickBot="1" x14ac:dyDescent="0.35">
      <c r="B481" s="19"/>
      <c r="C481" s="76" t="s">
        <v>320</v>
      </c>
      <c r="D481" s="59">
        <f ca="1">YEAR(TODAY())-5</f>
        <v>2020</v>
      </c>
      <c r="E481" s="60">
        <f ca="1">D481+1</f>
        <v>2021</v>
      </c>
      <c r="F481" s="60">
        <f ca="1">E481+1</f>
        <v>2022</v>
      </c>
      <c r="G481" s="60">
        <f ca="1">F481+1</f>
        <v>2023</v>
      </c>
      <c r="H481" s="60">
        <f ca="1">G481+1</f>
        <v>2024</v>
      </c>
      <c r="I481" s="60">
        <f ca="1">H481+1</f>
        <v>2025</v>
      </c>
      <c r="J481" s="61" t="s">
        <v>91</v>
      </c>
      <c r="K481" s="13"/>
      <c r="L481" s="13"/>
      <c r="M481" s="13"/>
      <c r="N481" s="13"/>
      <c r="O481" s="13"/>
      <c r="P481" s="13"/>
      <c r="Q481" s="13"/>
      <c r="R481" s="14"/>
    </row>
    <row r="482" spans="2:18" x14ac:dyDescent="0.25">
      <c r="B482" s="19"/>
      <c r="C482" s="284" t="s">
        <v>321</v>
      </c>
      <c r="D482" s="137">
        <v>0.25</v>
      </c>
      <c r="E482" s="138">
        <v>0.3</v>
      </c>
      <c r="F482" s="138">
        <v>0.35</v>
      </c>
      <c r="G482" s="138">
        <v>0.3</v>
      </c>
      <c r="H482" s="138">
        <v>0.25</v>
      </c>
      <c r="I482" s="309">
        <f ca="1">IF(AND(ISNUMBER(D482),ISNUMBER(E482),ISNUMBER(F482),ISNUMBER(G482),ISNUMBER(H482)),TREND(D482:H482,D$42:H$42,I$42),"SIN DATOS")</f>
        <v>0.28999999999999998</v>
      </c>
      <c r="J482" s="56"/>
      <c r="K482" s="13"/>
      <c r="L482" s="13"/>
      <c r="M482" s="13"/>
      <c r="N482" s="13"/>
      <c r="O482" s="13"/>
      <c r="P482" s="13"/>
      <c r="Q482" s="13"/>
      <c r="R482" s="14"/>
    </row>
    <row r="483" spans="2:18" ht="16.5" thickBot="1" x14ac:dyDescent="0.3">
      <c r="B483" s="19"/>
      <c r="C483" s="283" t="s">
        <v>322</v>
      </c>
      <c r="D483" s="139">
        <v>0.2</v>
      </c>
      <c r="E483" s="140">
        <v>0.25</v>
      </c>
      <c r="F483" s="140">
        <v>0.27</v>
      </c>
      <c r="G483" s="140">
        <v>0.25</v>
      </c>
      <c r="H483" s="140">
        <v>0.27</v>
      </c>
      <c r="I483" s="310">
        <f ca="1">IF(AND(ISNUMBER(D483),ISNUMBER(E483),ISNUMBER(F483),ISNUMBER(G483),ISNUMBER(H483)),TREND(D483:H483,D$42:H$42,I$42),"SIN DATOS")</f>
        <v>0.2900000000000027</v>
      </c>
      <c r="J483" s="52"/>
      <c r="K483" s="13"/>
      <c r="L483" s="13"/>
      <c r="M483" s="13"/>
      <c r="N483" s="13"/>
      <c r="O483" s="13"/>
      <c r="P483" s="13"/>
      <c r="Q483" s="13"/>
      <c r="R483" s="14"/>
    </row>
    <row r="484" spans="2:18" x14ac:dyDescent="0.25">
      <c r="B484" s="19"/>
      <c r="C484" s="11"/>
      <c r="D484" s="12"/>
      <c r="E484" s="13"/>
      <c r="F484" s="13"/>
      <c r="G484" s="13"/>
      <c r="H484" s="13"/>
      <c r="I484" s="13"/>
      <c r="J484" s="13"/>
      <c r="K484" s="13"/>
      <c r="L484" s="13"/>
      <c r="M484" s="13"/>
      <c r="N484" s="13"/>
      <c r="O484" s="13"/>
      <c r="P484" s="13"/>
      <c r="Q484" s="13"/>
      <c r="R484" s="14"/>
    </row>
    <row r="485" spans="2:18" x14ac:dyDescent="0.25">
      <c r="B485" s="19"/>
      <c r="C485" s="11"/>
      <c r="D485" s="12"/>
      <c r="E485" s="13"/>
      <c r="F485" s="13"/>
      <c r="G485" s="13"/>
      <c r="H485" s="13"/>
      <c r="I485" s="13"/>
      <c r="J485" s="13"/>
      <c r="K485" s="13"/>
      <c r="L485" s="13"/>
      <c r="M485" s="13"/>
      <c r="N485" s="13"/>
      <c r="O485" s="13"/>
      <c r="P485" s="13"/>
      <c r="Q485" s="13"/>
      <c r="R485" s="14"/>
    </row>
    <row r="486" spans="2:18" x14ac:dyDescent="0.25">
      <c r="B486" s="19"/>
      <c r="C486" s="11"/>
      <c r="D486" s="12"/>
      <c r="E486" s="13"/>
      <c r="F486" s="13"/>
      <c r="G486" s="13"/>
      <c r="H486" s="13"/>
      <c r="I486" s="13"/>
      <c r="J486" s="13"/>
      <c r="K486" s="13"/>
      <c r="L486" s="13"/>
      <c r="M486" s="13"/>
      <c r="N486" s="13"/>
      <c r="O486" s="13"/>
      <c r="P486" s="13"/>
      <c r="Q486" s="13"/>
      <c r="R486" s="14"/>
    </row>
    <row r="487" spans="2:18" x14ac:dyDescent="0.25">
      <c r="B487" s="19"/>
      <c r="C487" s="11"/>
      <c r="D487" s="12"/>
      <c r="E487" s="13"/>
      <c r="F487" s="13"/>
      <c r="G487" s="13"/>
      <c r="H487" s="13"/>
      <c r="I487" s="13"/>
      <c r="J487" s="13"/>
      <c r="K487" s="13"/>
      <c r="L487" s="13"/>
      <c r="M487" s="13"/>
      <c r="N487" s="13"/>
      <c r="O487" s="13"/>
      <c r="P487" s="13"/>
      <c r="Q487" s="13"/>
      <c r="R487" s="14"/>
    </row>
    <row r="488" spans="2:18" x14ac:dyDescent="0.25">
      <c r="B488" s="19"/>
      <c r="C488" s="11"/>
      <c r="D488" s="12"/>
      <c r="E488" s="13"/>
      <c r="F488" s="13"/>
      <c r="G488" s="13"/>
      <c r="H488" s="13"/>
      <c r="I488" s="13"/>
      <c r="J488" s="13"/>
      <c r="K488" s="13"/>
      <c r="L488" s="13"/>
      <c r="M488" s="13"/>
      <c r="N488" s="13"/>
      <c r="O488" s="13"/>
      <c r="P488" s="13"/>
      <c r="Q488" s="13"/>
      <c r="R488" s="14"/>
    </row>
    <row r="489" spans="2:18" x14ac:dyDescent="0.25">
      <c r="B489" s="19"/>
      <c r="C489" s="11"/>
      <c r="D489" s="12"/>
      <c r="E489" s="13"/>
      <c r="F489" s="13"/>
      <c r="G489" s="13"/>
      <c r="H489" s="13"/>
      <c r="I489" s="13"/>
      <c r="J489" s="13"/>
      <c r="K489" s="13"/>
      <c r="L489" s="13"/>
      <c r="M489" s="13"/>
      <c r="N489" s="13"/>
      <c r="O489" s="13"/>
      <c r="P489" s="13"/>
      <c r="Q489" s="13"/>
      <c r="R489" s="14"/>
    </row>
    <row r="490" spans="2:18" x14ac:dyDescent="0.25">
      <c r="B490" s="19"/>
      <c r="C490" s="11"/>
      <c r="D490" s="12"/>
      <c r="E490" s="13"/>
      <c r="F490" s="13"/>
      <c r="G490" s="13"/>
      <c r="H490" s="13"/>
      <c r="I490" s="13"/>
      <c r="J490" s="13"/>
      <c r="K490" s="13"/>
      <c r="L490" s="13"/>
      <c r="M490" s="13"/>
      <c r="N490" s="13"/>
      <c r="O490" s="13"/>
      <c r="P490" s="13"/>
      <c r="Q490" s="13"/>
      <c r="R490" s="14"/>
    </row>
    <row r="491" spans="2:18" x14ac:dyDescent="0.25">
      <c r="B491" s="19"/>
      <c r="C491" s="11"/>
      <c r="D491" s="12"/>
      <c r="E491" s="13"/>
      <c r="F491" s="13"/>
      <c r="G491" s="13"/>
      <c r="H491" s="13"/>
      <c r="I491" s="13"/>
      <c r="J491" s="13"/>
      <c r="K491" s="13"/>
      <c r="L491" s="13"/>
      <c r="M491" s="13"/>
      <c r="N491" s="13"/>
      <c r="O491" s="13"/>
      <c r="P491" s="13"/>
      <c r="Q491" s="13"/>
      <c r="R491" s="14"/>
    </row>
    <row r="492" spans="2:18" x14ac:dyDescent="0.25">
      <c r="B492" s="19"/>
      <c r="C492" s="11"/>
      <c r="D492" s="12"/>
      <c r="E492" s="13"/>
      <c r="F492" s="13"/>
      <c r="G492" s="13"/>
      <c r="H492" s="13"/>
      <c r="I492" s="13"/>
      <c r="J492" s="13"/>
      <c r="K492" s="13"/>
      <c r="L492" s="13"/>
      <c r="M492" s="13"/>
      <c r="N492" s="13"/>
      <c r="O492" s="13"/>
      <c r="P492" s="13"/>
      <c r="Q492" s="13"/>
      <c r="R492" s="14"/>
    </row>
    <row r="493" spans="2:18" x14ac:dyDescent="0.25">
      <c r="B493" s="19"/>
      <c r="C493" s="11"/>
      <c r="D493" s="12"/>
      <c r="E493" s="13"/>
      <c r="F493" s="13"/>
      <c r="G493" s="13"/>
      <c r="H493" s="13"/>
      <c r="I493" s="13"/>
      <c r="J493" s="13"/>
      <c r="K493" s="13"/>
      <c r="L493" s="13"/>
      <c r="M493" s="13"/>
      <c r="N493" s="13"/>
      <c r="O493" s="13"/>
      <c r="P493" s="13"/>
      <c r="Q493" s="13"/>
      <c r="R493" s="14"/>
    </row>
    <row r="494" spans="2:18" x14ac:dyDescent="0.25">
      <c r="B494" s="19"/>
      <c r="C494" s="11"/>
      <c r="D494" s="12"/>
      <c r="E494" s="13"/>
      <c r="F494" s="13"/>
      <c r="G494" s="13"/>
      <c r="H494" s="13"/>
      <c r="I494" s="13"/>
      <c r="J494" s="13"/>
      <c r="K494" s="13"/>
      <c r="L494" s="13"/>
      <c r="M494" s="13"/>
      <c r="N494" s="13"/>
      <c r="O494" s="13"/>
      <c r="P494" s="13"/>
      <c r="Q494" s="13"/>
      <c r="R494" s="14"/>
    </row>
    <row r="495" spans="2:18" x14ac:dyDescent="0.25">
      <c r="B495" s="19"/>
      <c r="C495" s="11"/>
      <c r="D495" s="12"/>
      <c r="E495" s="13"/>
      <c r="F495" s="13"/>
      <c r="G495" s="13"/>
      <c r="H495" s="13"/>
      <c r="I495" s="13"/>
      <c r="J495" s="13"/>
      <c r="K495" s="13"/>
      <c r="L495" s="13"/>
      <c r="M495" s="13"/>
      <c r="N495" s="13"/>
      <c r="O495" s="13"/>
      <c r="P495" s="13"/>
      <c r="Q495" s="13"/>
      <c r="R495" s="14"/>
    </row>
    <row r="496" spans="2:18" x14ac:dyDescent="0.25">
      <c r="B496" s="19"/>
      <c r="C496" s="11"/>
      <c r="D496" s="12"/>
      <c r="E496" s="13"/>
      <c r="F496" s="13"/>
      <c r="G496" s="13"/>
      <c r="H496" s="13"/>
      <c r="I496" s="13"/>
      <c r="J496" s="13"/>
      <c r="K496" s="13"/>
      <c r="L496" s="13"/>
      <c r="M496" s="13"/>
      <c r="N496" s="13"/>
      <c r="O496" s="13"/>
      <c r="P496" s="13"/>
      <c r="Q496" s="13"/>
      <c r="R496" s="14"/>
    </row>
    <row r="497" spans="2:18" x14ac:dyDescent="0.25">
      <c r="B497" s="19"/>
      <c r="C497" s="11"/>
      <c r="D497" s="12"/>
      <c r="E497" s="13"/>
      <c r="F497" s="13"/>
      <c r="G497" s="13"/>
      <c r="H497" s="13"/>
      <c r="I497" s="13"/>
      <c r="J497" s="13"/>
      <c r="K497" s="13"/>
      <c r="L497" s="13"/>
      <c r="M497" s="13"/>
      <c r="N497" s="13"/>
      <c r="O497" s="13"/>
      <c r="P497" s="13"/>
      <c r="Q497" s="13"/>
      <c r="R497" s="14"/>
    </row>
    <row r="498" spans="2:18" x14ac:dyDescent="0.25">
      <c r="B498" s="19"/>
      <c r="C498" s="11"/>
      <c r="D498" s="12"/>
      <c r="E498" s="13"/>
      <c r="F498" s="13"/>
      <c r="G498" s="13"/>
      <c r="H498" s="13"/>
      <c r="I498" s="13"/>
      <c r="J498" s="13"/>
      <c r="K498" s="13"/>
      <c r="L498" s="13"/>
      <c r="M498" s="13"/>
      <c r="N498" s="13"/>
      <c r="O498" s="13"/>
      <c r="P498" s="13"/>
      <c r="Q498" s="13"/>
      <c r="R498" s="14"/>
    </row>
    <row r="499" spans="2:18" x14ac:dyDescent="0.25">
      <c r="B499" s="19"/>
      <c r="C499" s="11"/>
      <c r="D499" s="12"/>
      <c r="E499" s="13"/>
      <c r="F499" s="13"/>
      <c r="G499" s="13"/>
      <c r="H499" s="13"/>
      <c r="I499" s="13"/>
      <c r="J499" s="13"/>
      <c r="K499" s="13"/>
      <c r="L499" s="13"/>
      <c r="M499" s="13"/>
      <c r="N499" s="13"/>
      <c r="O499" s="13"/>
      <c r="P499" s="13"/>
      <c r="Q499" s="13"/>
      <c r="R499" s="14"/>
    </row>
    <row r="500" spans="2:18" x14ac:dyDescent="0.25">
      <c r="B500" s="19"/>
      <c r="C500" s="11"/>
      <c r="D500" s="12"/>
      <c r="E500" s="13"/>
      <c r="F500" s="13"/>
      <c r="G500" s="13"/>
      <c r="H500" s="13"/>
      <c r="I500" s="13"/>
      <c r="J500" s="13"/>
      <c r="K500" s="13"/>
      <c r="L500" s="13"/>
      <c r="M500" s="13"/>
      <c r="N500" s="13"/>
      <c r="O500" s="13"/>
      <c r="P500" s="13"/>
      <c r="Q500" s="13"/>
      <c r="R500" s="14"/>
    </row>
    <row r="501" spans="2:18" s="35" customFormat="1" ht="16.5" thickBot="1" x14ac:dyDescent="0.3">
      <c r="B501" s="36"/>
      <c r="C501" s="39"/>
      <c r="D501" s="37"/>
      <c r="E501" s="37"/>
      <c r="F501" s="37"/>
      <c r="G501" s="41"/>
      <c r="H501" s="37"/>
      <c r="I501" s="37"/>
      <c r="J501" s="37"/>
      <c r="K501" s="37"/>
      <c r="L501" s="37"/>
      <c r="M501" s="37"/>
      <c r="N501" s="37"/>
      <c r="O501" s="37"/>
      <c r="P501" s="37"/>
      <c r="Q501" s="37"/>
      <c r="R501" s="38"/>
    </row>
    <row r="502" spans="2:18" ht="15" x14ac:dyDescent="0.25">
      <c r="B502" s="40"/>
      <c r="C502" s="40"/>
      <c r="D502" s="40"/>
    </row>
    <row r="504" spans="2:18" ht="16.5" thickBot="1" x14ac:dyDescent="0.3"/>
    <row r="505" spans="2:18" ht="21.75" thickBot="1" x14ac:dyDescent="0.4">
      <c r="B505" s="50" t="s">
        <v>553</v>
      </c>
      <c r="C505" s="78"/>
      <c r="D505" s="79"/>
      <c r="E505" s="9"/>
      <c r="F505" s="9"/>
      <c r="G505" s="9"/>
      <c r="H505" s="9"/>
      <c r="I505" s="9"/>
      <c r="J505" s="9"/>
      <c r="K505" s="9"/>
      <c r="L505" s="9"/>
      <c r="M505" s="9"/>
      <c r="N505" s="9"/>
      <c r="O505" s="9"/>
      <c r="P505" s="9"/>
      <c r="Q505" s="9"/>
      <c r="R505" s="10"/>
    </row>
    <row r="506" spans="2:18" ht="15" x14ac:dyDescent="0.25">
      <c r="B506" s="19"/>
      <c r="C506" s="13"/>
      <c r="D506" s="13"/>
      <c r="E506" s="13"/>
      <c r="F506" s="13"/>
      <c r="G506" s="13"/>
      <c r="H506" s="13"/>
      <c r="I506" s="13"/>
      <c r="J506" s="13"/>
      <c r="K506" s="13"/>
      <c r="L506" s="13"/>
      <c r="M506" s="13"/>
      <c r="N506" s="13"/>
      <c r="O506" s="13"/>
      <c r="P506" s="13"/>
      <c r="Q506" s="13"/>
      <c r="R506" s="14"/>
    </row>
    <row r="507" spans="2:18" ht="15" x14ac:dyDescent="0.25">
      <c r="B507" s="19"/>
      <c r="C507" s="13"/>
      <c r="D507" s="13"/>
      <c r="E507" s="13"/>
      <c r="F507" s="13"/>
      <c r="G507" s="13"/>
      <c r="H507" s="13"/>
      <c r="I507" s="13"/>
      <c r="J507" s="13"/>
      <c r="K507" s="13"/>
      <c r="L507" s="13"/>
      <c r="M507" s="13"/>
      <c r="N507" s="13"/>
      <c r="O507" s="13"/>
      <c r="P507" s="13"/>
      <c r="Q507" s="13"/>
      <c r="R507" s="14"/>
    </row>
    <row r="508" spans="2:18" ht="15" x14ac:dyDescent="0.25">
      <c r="B508" s="19"/>
      <c r="C508" s="13"/>
      <c r="D508" s="13"/>
      <c r="E508" s="13"/>
      <c r="F508" s="13"/>
      <c r="G508" s="13"/>
      <c r="H508" s="13"/>
      <c r="I508" s="13"/>
      <c r="J508" s="13"/>
      <c r="K508" s="13"/>
      <c r="L508" s="13"/>
      <c r="M508" s="13"/>
      <c r="N508" s="13"/>
      <c r="O508" s="13"/>
      <c r="P508" s="13"/>
      <c r="Q508" s="13"/>
      <c r="R508" s="14"/>
    </row>
    <row r="509" spans="2:18" ht="15" x14ac:dyDescent="0.25">
      <c r="B509" s="19"/>
      <c r="C509" s="13"/>
      <c r="D509" s="13"/>
      <c r="E509" s="13"/>
      <c r="F509" s="13"/>
      <c r="G509" s="13"/>
      <c r="H509" s="13"/>
      <c r="I509" s="13"/>
      <c r="J509" s="13"/>
      <c r="K509" s="13"/>
      <c r="L509" s="13"/>
      <c r="M509" s="13"/>
      <c r="N509" s="13"/>
      <c r="O509" s="13"/>
      <c r="P509" s="13"/>
      <c r="Q509" s="13"/>
      <c r="R509" s="14"/>
    </row>
    <row r="510" spans="2:18" ht="15" x14ac:dyDescent="0.25">
      <c r="B510" s="19"/>
      <c r="C510" s="13"/>
      <c r="D510" s="13"/>
      <c r="E510" s="13"/>
      <c r="F510" s="13"/>
      <c r="G510" s="13"/>
      <c r="H510" s="13"/>
      <c r="I510" s="13"/>
      <c r="J510" s="13"/>
      <c r="K510" s="13"/>
      <c r="L510" s="13"/>
      <c r="M510" s="13"/>
      <c r="N510" s="13"/>
      <c r="O510" s="13"/>
      <c r="P510" s="13"/>
      <c r="Q510" s="13"/>
      <c r="R510" s="14"/>
    </row>
    <row r="511" spans="2:18" ht="15" x14ac:dyDescent="0.25">
      <c r="B511" s="19"/>
      <c r="C511" s="13"/>
      <c r="D511" s="13"/>
      <c r="E511" s="13"/>
      <c r="F511" s="13"/>
      <c r="G511" s="13"/>
      <c r="H511" s="13"/>
      <c r="I511" s="13"/>
      <c r="J511" s="13"/>
      <c r="K511" s="13"/>
      <c r="L511" s="13"/>
      <c r="M511" s="13"/>
      <c r="N511" s="13"/>
      <c r="O511" s="13"/>
      <c r="P511" s="13"/>
      <c r="Q511" s="13"/>
      <c r="R511" s="14"/>
    </row>
    <row r="512" spans="2:18" ht="15" x14ac:dyDescent="0.25">
      <c r="B512" s="19"/>
      <c r="C512" s="13"/>
      <c r="D512" s="13"/>
      <c r="E512" s="13"/>
      <c r="F512" s="13"/>
      <c r="G512" s="13"/>
      <c r="H512" s="13"/>
      <c r="I512" s="13"/>
      <c r="J512" s="13"/>
      <c r="K512" s="13"/>
      <c r="L512" s="13"/>
      <c r="M512" s="13"/>
      <c r="N512" s="13"/>
      <c r="O512" s="13"/>
      <c r="P512" s="13"/>
      <c r="Q512" s="13"/>
      <c r="R512" s="14"/>
    </row>
    <row r="513" spans="2:18" ht="15" x14ac:dyDescent="0.25">
      <c r="B513" s="19"/>
      <c r="C513" s="13"/>
      <c r="D513" s="13"/>
      <c r="E513" s="13"/>
      <c r="F513" s="13"/>
      <c r="G513" s="13"/>
      <c r="H513" s="13"/>
      <c r="I513" s="13"/>
      <c r="J513" s="13"/>
      <c r="K513" s="314" t="s">
        <v>499</v>
      </c>
      <c r="L513" s="13"/>
      <c r="M513" s="13"/>
      <c r="N513" s="13"/>
      <c r="O513" s="13"/>
      <c r="P513" s="13"/>
      <c r="Q513" s="13"/>
      <c r="R513" s="14"/>
    </row>
    <row r="514" spans="2:18" ht="15" x14ac:dyDescent="0.25">
      <c r="B514" s="19"/>
      <c r="C514" s="13"/>
      <c r="D514" s="13"/>
      <c r="E514" s="13"/>
      <c r="F514" s="13"/>
      <c r="G514" s="13"/>
      <c r="H514" s="13"/>
      <c r="I514" s="13"/>
      <c r="J514" s="13"/>
      <c r="K514" s="13"/>
      <c r="L514" s="13"/>
      <c r="M514" s="13"/>
      <c r="N514" s="13"/>
      <c r="O514" s="13"/>
      <c r="P514" s="13"/>
      <c r="Q514" s="13"/>
      <c r="R514" s="14"/>
    </row>
    <row r="515" spans="2:18" ht="15" x14ac:dyDescent="0.25">
      <c r="B515" s="19"/>
      <c r="C515" s="13"/>
      <c r="D515" s="13"/>
      <c r="E515" s="13"/>
      <c r="F515" s="13"/>
      <c r="G515" s="13"/>
      <c r="H515" s="13"/>
      <c r="I515" s="13"/>
      <c r="J515" s="13"/>
      <c r="K515" s="13"/>
      <c r="L515" s="13"/>
      <c r="M515" s="13"/>
      <c r="N515" s="13"/>
      <c r="O515" s="13"/>
      <c r="P515" s="13"/>
      <c r="Q515" s="13"/>
      <c r="R515" s="14"/>
    </row>
    <row r="516" spans="2:18" thickBot="1" x14ac:dyDescent="0.3">
      <c r="B516" s="19"/>
      <c r="C516" s="13"/>
      <c r="D516" s="13"/>
      <c r="E516" s="13"/>
      <c r="F516" s="13"/>
      <c r="G516" s="13"/>
      <c r="H516" s="13"/>
      <c r="I516" s="13"/>
      <c r="J516" s="13"/>
      <c r="K516" s="13"/>
      <c r="L516" s="13"/>
      <c r="M516" s="13"/>
      <c r="N516" s="13"/>
      <c r="O516" s="13"/>
      <c r="P516" s="13"/>
      <c r="Q516" s="13"/>
      <c r="R516" s="14"/>
    </row>
    <row r="517" spans="2:18" ht="19.5" thickBot="1" x14ac:dyDescent="0.35">
      <c r="B517" s="19"/>
      <c r="C517" s="55" t="s">
        <v>330</v>
      </c>
      <c r="D517" s="59">
        <f ca="1">YEAR(TODAY())-5</f>
        <v>2020</v>
      </c>
      <c r="E517" s="60">
        <f ca="1">D517+1</f>
        <v>2021</v>
      </c>
      <c r="F517" s="60">
        <f ca="1">E517+1</f>
        <v>2022</v>
      </c>
      <c r="G517" s="60">
        <f ca="1">F517+1</f>
        <v>2023</v>
      </c>
      <c r="H517" s="60">
        <f ca="1">G517+1</f>
        <v>2024</v>
      </c>
      <c r="I517" s="60">
        <f ca="1">H517+1</f>
        <v>2025</v>
      </c>
      <c r="J517" s="61" t="s">
        <v>91</v>
      </c>
      <c r="K517" s="13"/>
      <c r="L517" s="13"/>
      <c r="M517" s="13"/>
      <c r="N517" s="13"/>
      <c r="O517" s="13"/>
      <c r="P517" s="13"/>
      <c r="Q517" s="13"/>
      <c r="R517" s="14"/>
    </row>
    <row r="518" spans="2:18" x14ac:dyDescent="0.25">
      <c r="B518" s="19"/>
      <c r="C518" s="278" t="s">
        <v>323</v>
      </c>
      <c r="D518" s="265">
        <f>D95+D96+D97-D98+D99-D101+D107</f>
        <v>157757</v>
      </c>
      <c r="E518" s="266">
        <f>E95+E96+E97-E98+E99-E101+E107</f>
        <v>204976</v>
      </c>
      <c r="F518" s="266">
        <f>F95+F96+F97-F98+F99-F101+F107</f>
        <v>171676</v>
      </c>
      <c r="G518" s="266">
        <f>G95+G96+G97-G98+G99-G101+G107</f>
        <v>204189</v>
      </c>
      <c r="H518" s="267">
        <f>H95+H96+H97-H98+H99-H101+H107</f>
        <v>202443</v>
      </c>
      <c r="I518" s="311">
        <f t="shared" ref="I518:I523" ca="1" si="17">IF(AND(ISNUMBER(D518),ISNUMBER(E518),ISNUMBER(F518),ISNUMBER(G518),ISNUMBER(H518)),TREND(D518:H518,D$42:H$42,I$42),"SIN DATOS")</f>
        <v>214783.69999999925</v>
      </c>
      <c r="J518" s="56"/>
      <c r="K518" s="13" t="s">
        <v>324</v>
      </c>
      <c r="L518" s="13"/>
      <c r="M518" s="13"/>
      <c r="N518" s="13"/>
      <c r="O518" s="13"/>
      <c r="P518" s="13"/>
      <c r="Q518" s="13"/>
      <c r="R518" s="14"/>
    </row>
    <row r="519" spans="2:18" x14ac:dyDescent="0.25">
      <c r="B519" s="19"/>
      <c r="C519" s="281" t="s">
        <v>325</v>
      </c>
      <c r="D519" s="268">
        <f>D100</f>
        <v>126579</v>
      </c>
      <c r="E519" s="263">
        <f>E100</f>
        <v>146678</v>
      </c>
      <c r="F519" s="263">
        <f>F100</f>
        <v>134604</v>
      </c>
      <c r="G519" s="263">
        <f>G100</f>
        <v>135849</v>
      </c>
      <c r="H519" s="269">
        <f>H100</f>
        <v>137655</v>
      </c>
      <c r="I519" s="311">
        <f t="shared" ca="1" si="17"/>
        <v>139669.89999999991</v>
      </c>
      <c r="J519" s="56"/>
      <c r="K519" s="13" t="s">
        <v>332</v>
      </c>
      <c r="L519" s="13"/>
      <c r="M519" s="13"/>
      <c r="N519" s="13"/>
      <c r="O519" s="13"/>
      <c r="P519" s="13"/>
      <c r="Q519" s="13"/>
      <c r="R519" s="14"/>
    </row>
    <row r="520" spans="2:18" x14ac:dyDescent="0.25">
      <c r="B520" s="19"/>
      <c r="C520" s="281" t="s">
        <v>326</v>
      </c>
      <c r="D520" s="268">
        <f>IF(ISNUMBER(D116),D116,"SIN DATOS")</f>
        <v>602.17499999999995</v>
      </c>
      <c r="E520" s="263">
        <f>IF(ISNUMBER(E116),E116,"SIN DATOS")</f>
        <v>4902.9750000000004</v>
      </c>
      <c r="F520" s="263">
        <f>IF(ISNUMBER(F116),F116,"SIN DATOS")</f>
        <v>1554.1750000000002</v>
      </c>
      <c r="G520" s="263">
        <f>IF(ISNUMBER(G116),G116,"SIN DATOS")</f>
        <v>4832.4500000000007</v>
      </c>
      <c r="H520" s="269">
        <f>IF(ISNUMBER(H116),H116,"SIN DATOS")</f>
        <v>4440.7250000000004</v>
      </c>
      <c r="I520" s="311">
        <f t="shared" ca="1" si="17"/>
        <v>5548.4724999999162</v>
      </c>
      <c r="J520" s="56"/>
      <c r="K520" s="13" t="s">
        <v>333</v>
      </c>
      <c r="L520" s="13"/>
      <c r="M520" s="13"/>
      <c r="N520" s="13"/>
      <c r="O520" s="13"/>
      <c r="P520" s="13"/>
      <c r="Q520" s="13"/>
      <c r="R520" s="14"/>
    </row>
    <row r="521" spans="2:18" x14ac:dyDescent="0.25">
      <c r="B521" s="19"/>
      <c r="C521" s="281" t="s">
        <v>327</v>
      </c>
      <c r="D521" s="268">
        <f>IF(ISNUMBER(D108),D108,"SIN DATOS")</f>
        <v>8226</v>
      </c>
      <c r="E521" s="263">
        <f>IF(ISNUMBER(E108),E108,"SIN DATOS")</f>
        <v>3704</v>
      </c>
      <c r="F521" s="263">
        <f>IF(ISNUMBER(F108),F108,"SIN DATOS")</f>
        <v>6609</v>
      </c>
      <c r="G521" s="263">
        <f>IF(ISNUMBER(G108),G108,"SIN DATOS")</f>
        <v>6621</v>
      </c>
      <c r="H521" s="269">
        <f>IF(ISNUMBER(H108),H108,"SIN DATOS")</f>
        <v>9160</v>
      </c>
      <c r="I521" s="311">
        <f t="shared" ca="1" si="17"/>
        <v>8299.5</v>
      </c>
      <c r="J521" s="56"/>
      <c r="K521" s="13" t="s">
        <v>334</v>
      </c>
      <c r="L521" s="13"/>
      <c r="M521" s="13"/>
      <c r="N521" s="13"/>
      <c r="O521" s="13"/>
      <c r="P521" s="13"/>
      <c r="Q521" s="13"/>
      <c r="R521" s="14"/>
    </row>
    <row r="522" spans="2:18" x14ac:dyDescent="0.25">
      <c r="B522" s="19"/>
      <c r="C522" s="281" t="s">
        <v>328</v>
      </c>
      <c r="D522" s="268">
        <f>IF(ISNUMBER(D114),D114,"SIN DATOS")</f>
        <v>1032.3</v>
      </c>
      <c r="E522" s="263">
        <f>IF(ISNUMBER(E114),E114,"SIN DATOS")</f>
        <v>8405.1</v>
      </c>
      <c r="F522" s="263">
        <f>IF(ISNUMBER(F114),F114,"SIN DATOS")</f>
        <v>2664.2999999999997</v>
      </c>
      <c r="G522" s="263">
        <f>IF(ISNUMBER(G114),G114,"SIN DATOS")</f>
        <v>8284.1999999999989</v>
      </c>
      <c r="H522" s="269">
        <f>IF(ISNUMBER(H114),H114,"SIN DATOS")</f>
        <v>1184.0999999999999</v>
      </c>
      <c r="I522" s="311">
        <f t="shared" ca="1" si="17"/>
        <v>4368.8099999999977</v>
      </c>
      <c r="J522" s="56"/>
      <c r="K522" s="13" t="s">
        <v>336</v>
      </c>
      <c r="L522" s="13"/>
      <c r="M522" s="13"/>
      <c r="N522" s="13"/>
      <c r="O522" s="13"/>
      <c r="P522" s="13"/>
      <c r="Q522" s="13"/>
      <c r="R522" s="14"/>
    </row>
    <row r="523" spans="2:18" ht="16.5" thickBot="1" x14ac:dyDescent="0.3">
      <c r="B523" s="19"/>
      <c r="C523" s="282" t="s">
        <v>329</v>
      </c>
      <c r="D523" s="270">
        <f>D102+D104+D117</f>
        <v>21317.525000000001</v>
      </c>
      <c r="E523" s="271">
        <f>E102+E104+E117</f>
        <v>41285.925000000003</v>
      </c>
      <c r="F523" s="271">
        <f>F102+F104+F117</f>
        <v>26244.525000000001</v>
      </c>
      <c r="G523" s="271">
        <f>G102+G104+G117</f>
        <v>48602.350000000006</v>
      </c>
      <c r="H523" s="272">
        <f>H102+H104+H117</f>
        <v>50003.175000000003</v>
      </c>
      <c r="I523" s="312">
        <f t="shared" ca="1" si="17"/>
        <v>56897.017500000075</v>
      </c>
      <c r="J523" s="52"/>
      <c r="K523" s="13" t="s">
        <v>335</v>
      </c>
      <c r="L523" s="13"/>
      <c r="M523" s="13"/>
      <c r="N523" s="13"/>
      <c r="O523" s="13"/>
      <c r="P523" s="13"/>
      <c r="Q523" s="13"/>
      <c r="R523" s="14"/>
    </row>
    <row r="524" spans="2:18" thickBot="1" x14ac:dyDescent="0.3">
      <c r="B524" s="19"/>
      <c r="C524" s="13"/>
      <c r="D524" s="53"/>
      <c r="E524" s="53"/>
      <c r="F524" s="53"/>
      <c r="G524" s="53"/>
      <c r="H524" s="53"/>
      <c r="I524" s="13"/>
      <c r="J524" s="13"/>
      <c r="K524" s="53"/>
      <c r="L524" s="53"/>
      <c r="M524" s="13"/>
      <c r="N524" s="13"/>
      <c r="O524" s="13"/>
      <c r="P524" s="13"/>
      <c r="Q524" s="13"/>
      <c r="R524" s="14"/>
    </row>
    <row r="525" spans="2:18" ht="19.5" thickBot="1" x14ac:dyDescent="0.35">
      <c r="B525" s="19"/>
      <c r="C525" s="55" t="s">
        <v>331</v>
      </c>
      <c r="D525" s="59">
        <f ca="1">YEAR(TODAY())-5</f>
        <v>2020</v>
      </c>
      <c r="E525" s="60">
        <f ca="1">D525+1</f>
        <v>2021</v>
      </c>
      <c r="F525" s="60">
        <f ca="1">E525+1</f>
        <v>2022</v>
      </c>
      <c r="G525" s="60">
        <f ca="1">F525+1</f>
        <v>2023</v>
      </c>
      <c r="H525" s="60">
        <f ca="1">G525+1</f>
        <v>2024</v>
      </c>
      <c r="I525" s="60">
        <f ca="1">H525+1</f>
        <v>2025</v>
      </c>
      <c r="J525" s="61" t="s">
        <v>91</v>
      </c>
      <c r="K525" s="314" t="s">
        <v>505</v>
      </c>
      <c r="L525" s="314"/>
      <c r="M525" s="13"/>
      <c r="N525" s="13"/>
      <c r="O525" s="13"/>
      <c r="P525" s="13"/>
      <c r="Q525" s="13"/>
      <c r="R525" s="14"/>
    </row>
    <row r="526" spans="2:18" x14ac:dyDescent="0.25">
      <c r="B526" s="19"/>
      <c r="C526" s="278" t="s">
        <v>323</v>
      </c>
      <c r="D526" s="265">
        <f>Sector!B42</f>
        <v>13391470</v>
      </c>
      <c r="E526" s="266">
        <f>Sector!C42</f>
        <v>14095500</v>
      </c>
      <c r="F526" s="266">
        <f>Sector!D42</f>
        <v>14825551</v>
      </c>
      <c r="G526" s="266">
        <f>Sector!E42</f>
        <v>15110630</v>
      </c>
      <c r="H526" s="267">
        <f>Sector!F42</f>
        <v>13126772</v>
      </c>
      <c r="I526" s="311">
        <f t="shared" ref="I526:I531" ca="1" si="18">IF(AND(ISNUMBER(D526),ISNUMBER(E526),ISNUMBER(F526),ISNUMBER(G526),ISNUMBER(H526)),TREND(D526:H526,D$42:H$42,I$42),"SIN DATOS")</f>
        <v>14255704.799999997</v>
      </c>
      <c r="J526" s="56"/>
      <c r="K526" s="13"/>
      <c r="L526" s="13"/>
      <c r="M526" s="13"/>
      <c r="N526" s="13"/>
      <c r="O526" s="13"/>
      <c r="P526" s="13"/>
      <c r="Q526" s="13"/>
      <c r="R526" s="14"/>
    </row>
    <row r="527" spans="2:18" x14ac:dyDescent="0.25">
      <c r="B527" s="19"/>
      <c r="C527" s="281" t="s">
        <v>325</v>
      </c>
      <c r="D527" s="268">
        <f>Sector!B43</f>
        <v>8350369</v>
      </c>
      <c r="E527" s="263">
        <f>Sector!C43</f>
        <v>8946722</v>
      </c>
      <c r="F527" s="263">
        <f>Sector!D43</f>
        <v>9323705</v>
      </c>
      <c r="G527" s="263">
        <f>Sector!E43</f>
        <v>9921895</v>
      </c>
      <c r="H527" s="269">
        <f>Sector!F43</f>
        <v>8598042</v>
      </c>
      <c r="I527" s="311">
        <f t="shared" ca="1" si="18"/>
        <v>9469302.3000000119</v>
      </c>
      <c r="J527" s="56"/>
      <c r="K527" s="13"/>
      <c r="L527" s="13"/>
      <c r="M527" s="13"/>
      <c r="N527" s="13"/>
      <c r="O527" s="13"/>
      <c r="P527" s="13"/>
      <c r="Q527" s="13"/>
      <c r="R527" s="14"/>
    </row>
    <row r="528" spans="2:18" x14ac:dyDescent="0.25">
      <c r="B528" s="19"/>
      <c r="C528" s="281" t="s">
        <v>326</v>
      </c>
      <c r="D528" s="268">
        <f>Sector!B75</f>
        <v>1168782</v>
      </c>
      <c r="E528" s="263">
        <f>Sector!C75</f>
        <v>1022815</v>
      </c>
      <c r="F528" s="263">
        <f>Sector!D75</f>
        <v>2361176</v>
      </c>
      <c r="G528" s="263">
        <f>Sector!E75</f>
        <v>971547</v>
      </c>
      <c r="H528" s="269">
        <f>Sector!F75</f>
        <v>1096025</v>
      </c>
      <c r="I528" s="311">
        <f t="shared" ca="1" si="18"/>
        <v>1265034.400000006</v>
      </c>
      <c r="J528" s="56"/>
      <c r="K528" s="13"/>
      <c r="L528" s="13"/>
      <c r="M528" s="13"/>
      <c r="N528" s="13"/>
      <c r="O528" s="13"/>
      <c r="P528" s="13"/>
      <c r="Q528" s="13"/>
      <c r="R528" s="14"/>
    </row>
    <row r="529" spans="2:18" x14ac:dyDescent="0.25">
      <c r="B529" s="19"/>
      <c r="C529" s="281" t="s">
        <v>327</v>
      </c>
      <c r="D529" s="268">
        <f>Sector!B51</f>
        <v>357076</v>
      </c>
      <c r="E529" s="263">
        <f>Sector!C51</f>
        <v>503044</v>
      </c>
      <c r="F529" s="263">
        <f>Sector!D51</f>
        <v>669631</v>
      </c>
      <c r="G529" s="263">
        <f>Sector!E51</f>
        <v>1018812</v>
      </c>
      <c r="H529" s="269">
        <f>Sector!F51</f>
        <v>680122</v>
      </c>
      <c r="I529" s="311">
        <f t="shared" ca="1" si="18"/>
        <v>994295</v>
      </c>
      <c r="J529" s="56"/>
      <c r="K529" s="13"/>
      <c r="L529" s="13"/>
      <c r="M529" s="13"/>
      <c r="N529" s="13"/>
      <c r="O529" s="13"/>
      <c r="P529" s="13"/>
      <c r="Q529" s="13"/>
      <c r="R529" s="14"/>
    </row>
    <row r="530" spans="2:18" x14ac:dyDescent="0.25">
      <c r="B530" s="19"/>
      <c r="C530" s="281" t="s">
        <v>328</v>
      </c>
      <c r="D530" s="268">
        <f>Sector!B73</f>
        <v>887589</v>
      </c>
      <c r="E530" s="263">
        <f>Sector!C73</f>
        <v>787349</v>
      </c>
      <c r="F530" s="263">
        <f>Sector!D73</f>
        <v>759346</v>
      </c>
      <c r="G530" s="263">
        <f>Sector!E73</f>
        <v>551373</v>
      </c>
      <c r="H530" s="269">
        <f>Sector!F73</f>
        <v>451952</v>
      </c>
      <c r="I530" s="311">
        <f t="shared" ca="1" si="18"/>
        <v>355346.80000001192</v>
      </c>
      <c r="J530" s="56"/>
      <c r="K530" s="13"/>
      <c r="L530" s="13"/>
      <c r="M530" s="13"/>
      <c r="N530" s="13"/>
      <c r="O530" s="13"/>
      <c r="P530" s="13"/>
      <c r="Q530" s="13"/>
      <c r="R530" s="14"/>
    </row>
    <row r="531" spans="2:18" ht="16.5" thickBot="1" x14ac:dyDescent="0.3">
      <c r="B531" s="19"/>
      <c r="C531" s="282" t="s">
        <v>329</v>
      </c>
      <c r="D531" s="270">
        <f>D526-SUM(D527:D530)</f>
        <v>2627654</v>
      </c>
      <c r="E531" s="271">
        <f>E526-SUM(E527:E530)</f>
        <v>2835570</v>
      </c>
      <c r="F531" s="271">
        <f>F526-SUM(F527:F530)</f>
        <v>1711693</v>
      </c>
      <c r="G531" s="271">
        <f>G526-SUM(G527:G530)</f>
        <v>2647003</v>
      </c>
      <c r="H531" s="272">
        <f>H526-SUM(H527:H530)</f>
        <v>2300631</v>
      </c>
      <c r="I531" s="312">
        <f t="shared" ca="1" si="18"/>
        <v>2171726.2999999821</v>
      </c>
      <c r="J531" s="52"/>
      <c r="K531" s="13"/>
      <c r="L531" s="13"/>
      <c r="M531" s="13"/>
      <c r="N531" s="13"/>
      <c r="O531" s="13"/>
      <c r="P531" s="13"/>
      <c r="Q531" s="13"/>
      <c r="R531" s="14"/>
    </row>
    <row r="532" spans="2:18" thickBot="1" x14ac:dyDescent="0.3">
      <c r="B532" s="19"/>
      <c r="C532" s="13"/>
      <c r="D532" s="13"/>
      <c r="E532" s="13"/>
      <c r="F532" s="13"/>
      <c r="G532" s="13"/>
      <c r="H532" s="13"/>
      <c r="I532" s="13"/>
      <c r="J532" s="13"/>
      <c r="K532" s="13"/>
      <c r="L532" s="13"/>
      <c r="M532" s="13"/>
      <c r="N532" s="13"/>
      <c r="O532" s="13"/>
      <c r="P532" s="13"/>
      <c r="Q532" s="13"/>
      <c r="R532" s="14"/>
    </row>
    <row r="533" spans="2:18" ht="19.5" thickBot="1" x14ac:dyDescent="0.35">
      <c r="B533" s="19"/>
      <c r="C533" s="55" t="s">
        <v>338</v>
      </c>
      <c r="D533" s="59">
        <f ca="1">YEAR(TODAY())-5</f>
        <v>2020</v>
      </c>
      <c r="E533" s="60">
        <f ca="1">D533+1</f>
        <v>2021</v>
      </c>
      <c r="F533" s="60">
        <f ca="1">E533+1</f>
        <v>2022</v>
      </c>
      <c r="G533" s="60">
        <f ca="1">F533+1</f>
        <v>2023</v>
      </c>
      <c r="H533" s="60">
        <f ca="1">G533+1</f>
        <v>2024</v>
      </c>
      <c r="I533" s="60">
        <f ca="1">H533+1</f>
        <v>2025</v>
      </c>
      <c r="J533" s="61" t="s">
        <v>91</v>
      </c>
      <c r="K533" s="13"/>
      <c r="L533" s="13"/>
      <c r="M533" s="13"/>
      <c r="N533" s="13"/>
      <c r="O533" s="13"/>
      <c r="P533" s="13"/>
      <c r="Q533" s="13"/>
      <c r="R533" s="14"/>
    </row>
    <row r="534" spans="2:18" x14ac:dyDescent="0.25">
      <c r="B534" s="19"/>
      <c r="C534" s="278" t="s">
        <v>279</v>
      </c>
      <c r="D534" s="273">
        <f>D519/D518</f>
        <v>0.80236693141984194</v>
      </c>
      <c r="E534" s="274">
        <f>E519/E518</f>
        <v>0.71558621497150887</v>
      </c>
      <c r="F534" s="274">
        <f>F519/F518</f>
        <v>0.78405834245905082</v>
      </c>
      <c r="G534" s="274">
        <f>G519/G518</f>
        <v>0.66531008036671901</v>
      </c>
      <c r="H534" s="275">
        <f>H519/H518</f>
        <v>0.67996917650894328</v>
      </c>
      <c r="I534" s="313">
        <f ca="1">IF(AND(ISNUMBER(D534),ISNUMBER(E534),ISNUMBER(F534),ISNUMBER(G534),ISNUMBER(H534)),TREND(D534:H534,D$42:H$42,I$42),"SIN DATOS")</f>
        <v>0.64093665581723513</v>
      </c>
      <c r="J534" s="56"/>
      <c r="K534" s="13"/>
      <c r="L534" s="13"/>
      <c r="M534" s="13"/>
      <c r="N534" s="13"/>
      <c r="O534" s="13"/>
      <c r="P534" s="13"/>
      <c r="Q534" s="13"/>
      <c r="R534" s="14"/>
    </row>
    <row r="535" spans="2:18" ht="16.5" thickBot="1" x14ac:dyDescent="0.3">
      <c r="B535" s="19"/>
      <c r="C535" s="279" t="s">
        <v>25</v>
      </c>
      <c r="D535" s="273">
        <f>D527/D526</f>
        <v>0.62355880273039477</v>
      </c>
      <c r="E535" s="274">
        <f>E527/E526</f>
        <v>0.63472186158703137</v>
      </c>
      <c r="F535" s="274">
        <f>F527/F526</f>
        <v>0.6288943324939491</v>
      </c>
      <c r="G535" s="274">
        <f>G527/G526</f>
        <v>0.65661689817036084</v>
      </c>
      <c r="H535" s="275">
        <f>H527/H526</f>
        <v>0.65500048298241187</v>
      </c>
      <c r="I535" s="313">
        <f ca="1">IF(AND(ISNUMBER(D535),ISNUMBER(E535),ISNUMBER(F535),ISNUMBER(G535),ISNUMBER(H535)),TREND(D535:H535,D$42:H$42,I$42),"SIN DATOS")</f>
        <v>0.66519199471903434</v>
      </c>
      <c r="J535" s="52"/>
      <c r="K535" s="13"/>
      <c r="L535" s="13"/>
      <c r="M535" s="13"/>
      <c r="N535" s="13"/>
      <c r="O535" s="13"/>
      <c r="P535" s="13"/>
      <c r="Q535" s="13"/>
      <c r="R535" s="14"/>
    </row>
    <row r="536" spans="2:18" thickBot="1" x14ac:dyDescent="0.3">
      <c r="B536" s="19"/>
      <c r="C536" s="280" t="s">
        <v>278</v>
      </c>
      <c r="D536" s="260" t="str">
        <f t="shared" ref="D536:I536" si="19">IF(D534&gt;=D535,IF(D534=D535,"═","▲"),"▼")</f>
        <v>▲</v>
      </c>
      <c r="E536" s="261" t="str">
        <f t="shared" si="19"/>
        <v>▲</v>
      </c>
      <c r="F536" s="261" t="str">
        <f t="shared" si="19"/>
        <v>▲</v>
      </c>
      <c r="G536" s="261" t="str">
        <f t="shared" si="19"/>
        <v>▲</v>
      </c>
      <c r="H536" s="276" t="str">
        <f t="shared" si="19"/>
        <v>▲</v>
      </c>
      <c r="I536" s="277" t="str">
        <f t="shared" ca="1" si="19"/>
        <v>▼</v>
      </c>
      <c r="J536" s="13"/>
      <c r="K536" s="13"/>
      <c r="L536" s="13"/>
      <c r="M536" s="13"/>
      <c r="N536" s="13"/>
      <c r="O536" s="13"/>
      <c r="P536" s="13"/>
      <c r="Q536" s="13"/>
      <c r="R536" s="14"/>
    </row>
    <row r="537" spans="2:18" thickBot="1" x14ac:dyDescent="0.3">
      <c r="B537" s="19"/>
      <c r="C537" s="13"/>
      <c r="D537" s="13"/>
      <c r="E537" s="13"/>
      <c r="F537" s="13"/>
      <c r="G537" s="13"/>
      <c r="H537" s="13"/>
      <c r="I537" s="13"/>
      <c r="J537" s="13"/>
      <c r="K537" s="13"/>
      <c r="L537" s="13"/>
      <c r="M537" s="13"/>
      <c r="N537" s="13"/>
      <c r="O537" s="13"/>
      <c r="P537" s="13"/>
      <c r="Q537" s="13"/>
      <c r="R537" s="14"/>
    </row>
    <row r="538" spans="2:18" ht="19.5" thickBot="1" x14ac:dyDescent="0.35">
      <c r="B538" s="19"/>
      <c r="C538" s="55" t="s">
        <v>339</v>
      </c>
      <c r="D538" s="59">
        <f ca="1">YEAR(TODAY())-5</f>
        <v>2020</v>
      </c>
      <c r="E538" s="60">
        <f ca="1">D538+1</f>
        <v>2021</v>
      </c>
      <c r="F538" s="60">
        <f ca="1">E538+1</f>
        <v>2022</v>
      </c>
      <c r="G538" s="60">
        <f ca="1">F538+1</f>
        <v>2023</v>
      </c>
      <c r="H538" s="60">
        <f ca="1">G538+1</f>
        <v>2024</v>
      </c>
      <c r="I538" s="60">
        <f ca="1">H538+1</f>
        <v>2025</v>
      </c>
      <c r="J538" s="61" t="s">
        <v>91</v>
      </c>
      <c r="K538" s="13"/>
      <c r="L538" s="13"/>
      <c r="M538" s="13"/>
      <c r="N538" s="13"/>
      <c r="O538" s="13"/>
      <c r="P538" s="13"/>
      <c r="Q538" s="13"/>
      <c r="R538" s="14"/>
    </row>
    <row r="539" spans="2:18" x14ac:dyDescent="0.25">
      <c r="B539" s="19"/>
      <c r="C539" s="278" t="s">
        <v>279</v>
      </c>
      <c r="D539" s="273">
        <f>D520/D518</f>
        <v>3.8171047877431745E-3</v>
      </c>
      <c r="E539" s="274">
        <f>E520/E518</f>
        <v>2.391975158067286E-2</v>
      </c>
      <c r="F539" s="274">
        <f>F520/F518</f>
        <v>9.0529544024790902E-3</v>
      </c>
      <c r="G539" s="274">
        <f>G520/G518</f>
        <v>2.3666554025926965E-2</v>
      </c>
      <c r="H539" s="275">
        <f>H520/H518</f>
        <v>2.1935680660729196E-2</v>
      </c>
      <c r="I539" s="313">
        <f ca="1">IF(AND(ISNUMBER(D539),ISNUMBER(E539),ISNUMBER(F539),ISNUMBER(G539),ISNUMBER(H539)),TREND(D539:H539,D$42:H$42,I$42),"SIN DATOS")</f>
        <v>2.7273595348877855E-2</v>
      </c>
      <c r="J539" s="56"/>
      <c r="K539" s="13"/>
      <c r="L539" s="13"/>
      <c r="M539" s="13"/>
      <c r="N539" s="13"/>
      <c r="O539" s="13"/>
      <c r="P539" s="13"/>
      <c r="Q539" s="13"/>
      <c r="R539" s="14"/>
    </row>
    <row r="540" spans="2:18" ht="16.5" thickBot="1" x14ac:dyDescent="0.3">
      <c r="B540" s="19"/>
      <c r="C540" s="279" t="s">
        <v>25</v>
      </c>
      <c r="D540" s="273">
        <f>D528/D526</f>
        <v>8.7278095683296905E-2</v>
      </c>
      <c r="E540" s="274">
        <f>E528/E526</f>
        <v>7.2563229399453727E-2</v>
      </c>
      <c r="F540" s="274">
        <f>F528/F526</f>
        <v>0.15926396260078293</v>
      </c>
      <c r="G540" s="274">
        <f>G528/G526</f>
        <v>6.4295598528982575E-2</v>
      </c>
      <c r="H540" s="275">
        <f>H528/H526</f>
        <v>8.3495393993283346E-2</v>
      </c>
      <c r="I540" s="313">
        <f ca="1">IF(AND(ISNUMBER(D540),ISNUMBER(E540),ISNUMBER(F540),ISNUMBER(G540),ISNUMBER(H540)),TREND(D540:H540,D$42:H$42,I$42),"SIN DATOS")</f>
        <v>8.8629345766010559E-2</v>
      </c>
      <c r="J540" s="52"/>
      <c r="K540" s="13"/>
      <c r="L540" s="13"/>
      <c r="M540" s="13"/>
      <c r="N540" s="13"/>
      <c r="O540" s="13"/>
      <c r="P540" s="13"/>
      <c r="Q540" s="13"/>
      <c r="R540" s="14"/>
    </row>
    <row r="541" spans="2:18" thickBot="1" x14ac:dyDescent="0.3">
      <c r="B541" s="19"/>
      <c r="C541" s="280" t="s">
        <v>278</v>
      </c>
      <c r="D541" s="260" t="str">
        <f t="shared" ref="D541:I541" si="20">IF(D539&gt;=D540,IF(D539=D540,"═","▲"),"▼")</f>
        <v>▼</v>
      </c>
      <c r="E541" s="261" t="str">
        <f t="shared" si="20"/>
        <v>▼</v>
      </c>
      <c r="F541" s="261" t="str">
        <f t="shared" si="20"/>
        <v>▼</v>
      </c>
      <c r="G541" s="261" t="str">
        <f t="shared" si="20"/>
        <v>▼</v>
      </c>
      <c r="H541" s="276" t="str">
        <f t="shared" si="20"/>
        <v>▼</v>
      </c>
      <c r="I541" s="277" t="str">
        <f t="shared" ca="1" si="20"/>
        <v>▼</v>
      </c>
      <c r="J541" s="13"/>
      <c r="K541" s="13"/>
      <c r="L541" s="13"/>
      <c r="M541" s="13"/>
      <c r="N541" s="13"/>
      <c r="O541" s="13"/>
      <c r="P541" s="13"/>
      <c r="Q541" s="13"/>
      <c r="R541" s="14"/>
    </row>
    <row r="542" spans="2:18" thickBot="1" x14ac:dyDescent="0.3">
      <c r="B542" s="19"/>
      <c r="C542" s="13"/>
      <c r="D542" s="13"/>
      <c r="E542" s="13"/>
      <c r="F542" s="13"/>
      <c r="G542" s="13"/>
      <c r="H542" s="13"/>
      <c r="I542" s="13"/>
      <c r="J542" s="13"/>
      <c r="K542" s="13"/>
      <c r="L542" s="13"/>
      <c r="M542" s="13"/>
      <c r="N542" s="13"/>
      <c r="O542" s="13"/>
      <c r="P542" s="13"/>
      <c r="Q542" s="13"/>
      <c r="R542" s="14"/>
    </row>
    <row r="543" spans="2:18" ht="19.5" thickBot="1" x14ac:dyDescent="0.35">
      <c r="B543" s="19"/>
      <c r="C543" s="55" t="s">
        <v>340</v>
      </c>
      <c r="D543" s="59">
        <f ca="1">YEAR(TODAY())-5</f>
        <v>2020</v>
      </c>
      <c r="E543" s="60">
        <f ca="1">D543+1</f>
        <v>2021</v>
      </c>
      <c r="F543" s="60">
        <f ca="1">E543+1</f>
        <v>2022</v>
      </c>
      <c r="G543" s="60">
        <f ca="1">F543+1</f>
        <v>2023</v>
      </c>
      <c r="H543" s="60">
        <f ca="1">G543+1</f>
        <v>2024</v>
      </c>
      <c r="I543" s="60">
        <f ca="1">H543+1</f>
        <v>2025</v>
      </c>
      <c r="J543" s="61" t="s">
        <v>91</v>
      </c>
      <c r="K543" s="13"/>
      <c r="L543" s="13"/>
      <c r="M543" s="13"/>
      <c r="N543" s="13"/>
      <c r="O543" s="13"/>
      <c r="P543" s="13"/>
      <c r="Q543" s="13"/>
      <c r="R543" s="14"/>
    </row>
    <row r="544" spans="2:18" x14ac:dyDescent="0.25">
      <c r="B544" s="19"/>
      <c r="C544" s="278" t="s">
        <v>279</v>
      </c>
      <c r="D544" s="414">
        <f>D521/D518</f>
        <v>5.2143486501391383E-2</v>
      </c>
      <c r="E544" s="415">
        <f>E521/E518</f>
        <v>1.8070408242916242E-2</v>
      </c>
      <c r="F544" s="415">
        <f>F521/F518</f>
        <v>3.8496936088911672E-2</v>
      </c>
      <c r="G544" s="415">
        <f>G521/G518</f>
        <v>3.2425840765173443E-2</v>
      </c>
      <c r="H544" s="416">
        <f>H521/H518</f>
        <v>4.5247304179448042E-2</v>
      </c>
      <c r="I544" s="313">
        <f ca="1">IF(AND(ISNUMBER(D544),ISNUMBER(E544),ISNUMBER(F544),ISNUMBER(G544),ISNUMBER(H544)),TREND(D544:H544,D$42:H$42,I$42),"SIN DATOS")</f>
        <v>3.7445715519079326E-2</v>
      </c>
      <c r="J544" s="56"/>
      <c r="K544" s="13"/>
      <c r="L544" s="13"/>
      <c r="M544" s="13"/>
      <c r="N544" s="13"/>
      <c r="O544" s="13"/>
      <c r="P544" s="13"/>
      <c r="Q544" s="13"/>
      <c r="R544" s="14"/>
    </row>
    <row r="545" spans="2:18" ht="16.5" thickBot="1" x14ac:dyDescent="0.3">
      <c r="B545" s="19"/>
      <c r="C545" s="279" t="s">
        <v>25</v>
      </c>
      <c r="D545" s="273">
        <f>D529/D526</f>
        <v>2.666443639122516E-2</v>
      </c>
      <c r="E545" s="274">
        <f>E529/E526</f>
        <v>3.5688269305806819E-2</v>
      </c>
      <c r="F545" s="274">
        <f>F529/F526</f>
        <v>4.5167360052924849E-2</v>
      </c>
      <c r="G545" s="274">
        <f>G529/G526</f>
        <v>6.742352899912181E-2</v>
      </c>
      <c r="H545" s="275">
        <f>H529/H526</f>
        <v>5.1811823957938784E-2</v>
      </c>
      <c r="I545" s="313">
        <f ca="1">IF(AND(ISNUMBER(D545),ISNUMBER(E545),ISNUMBER(F545),ISNUMBER(G545),ISNUMBER(H545)),TREND(D545:H545,D$42:H$42,I$42),"SIN DATOS")</f>
        <v>6.9960094189426059E-2</v>
      </c>
      <c r="J545" s="52"/>
      <c r="K545" s="13"/>
      <c r="L545" s="13"/>
      <c r="M545" s="13"/>
      <c r="N545" s="13"/>
      <c r="O545" s="13"/>
      <c r="P545" s="13"/>
      <c r="Q545" s="13"/>
      <c r="R545" s="14"/>
    </row>
    <row r="546" spans="2:18" thickBot="1" x14ac:dyDescent="0.3">
      <c r="B546" s="19"/>
      <c r="C546" s="280" t="s">
        <v>278</v>
      </c>
      <c r="D546" s="260" t="str">
        <f t="shared" ref="D546:I546" si="21">IF(D544&gt;=D545,IF(D544=D545,"═","▲"),"▼")</f>
        <v>▲</v>
      </c>
      <c r="E546" s="261" t="str">
        <f t="shared" si="21"/>
        <v>▼</v>
      </c>
      <c r="F546" s="261" t="str">
        <f t="shared" si="21"/>
        <v>▼</v>
      </c>
      <c r="G546" s="261" t="str">
        <f t="shared" si="21"/>
        <v>▼</v>
      </c>
      <c r="H546" s="276" t="str">
        <f t="shared" si="21"/>
        <v>▼</v>
      </c>
      <c r="I546" s="277" t="str">
        <f t="shared" ca="1" si="21"/>
        <v>▼</v>
      </c>
      <c r="J546" s="13"/>
      <c r="K546" s="13"/>
      <c r="L546" s="13"/>
      <c r="M546" s="13"/>
      <c r="N546" s="13"/>
      <c r="O546" s="13"/>
      <c r="P546" s="13"/>
      <c r="Q546" s="13"/>
      <c r="R546" s="14"/>
    </row>
    <row r="547" spans="2:18" thickBot="1" x14ac:dyDescent="0.3">
      <c r="B547" s="19"/>
      <c r="C547" s="13"/>
      <c r="D547" s="13"/>
      <c r="E547" s="13"/>
      <c r="F547" s="13"/>
      <c r="G547" s="13"/>
      <c r="H547" s="13"/>
      <c r="I547" s="13"/>
      <c r="J547" s="13"/>
      <c r="K547" s="13"/>
      <c r="L547" s="13"/>
      <c r="M547" s="13"/>
      <c r="N547" s="13"/>
      <c r="O547" s="13"/>
      <c r="P547" s="13"/>
      <c r="Q547" s="13"/>
      <c r="R547" s="14"/>
    </row>
    <row r="548" spans="2:18" ht="19.5" thickBot="1" x14ac:dyDescent="0.35">
      <c r="B548" s="19"/>
      <c r="C548" s="55" t="s">
        <v>341</v>
      </c>
      <c r="D548" s="59">
        <f ca="1">YEAR(TODAY())-5</f>
        <v>2020</v>
      </c>
      <c r="E548" s="60">
        <f ca="1">D548+1</f>
        <v>2021</v>
      </c>
      <c r="F548" s="60">
        <f ca="1">E548+1</f>
        <v>2022</v>
      </c>
      <c r="G548" s="60">
        <f ca="1">F548+1</f>
        <v>2023</v>
      </c>
      <c r="H548" s="60">
        <f ca="1">G548+1</f>
        <v>2024</v>
      </c>
      <c r="I548" s="60">
        <f ca="1">H548+1</f>
        <v>2025</v>
      </c>
      <c r="J548" s="61" t="s">
        <v>91</v>
      </c>
      <c r="K548" s="13"/>
      <c r="L548" s="13"/>
      <c r="M548" s="13"/>
      <c r="N548" s="13"/>
      <c r="O548" s="13"/>
      <c r="P548" s="13"/>
      <c r="Q548" s="13"/>
      <c r="R548" s="14"/>
    </row>
    <row r="549" spans="2:18" x14ac:dyDescent="0.25">
      <c r="B549" s="19"/>
      <c r="C549" s="278" t="s">
        <v>279</v>
      </c>
      <c r="D549" s="273">
        <f>D522/D518</f>
        <v>6.5436082075597275E-3</v>
      </c>
      <c r="E549" s="274">
        <f>E522/E518</f>
        <v>4.1005288424010619E-2</v>
      </c>
      <c r="F549" s="274">
        <f>F522/F518</f>
        <v>1.5519350404249864E-2</v>
      </c>
      <c r="G549" s="274">
        <f>G522/G518</f>
        <v>4.0571235473017643E-2</v>
      </c>
      <c r="H549" s="275">
        <f>H522/H518</f>
        <v>5.8490538077384741E-3</v>
      </c>
      <c r="I549" s="313">
        <f ca="1">IF(AND(ISNUMBER(D549),ISNUMBER(E549),ISNUMBER(F549),ISNUMBER(G549),ISNUMBER(H549)),TREND(D549:H549,D$42:H$42,I$42),"SIN DATOS")</f>
        <v>2.1350758738124587E-2</v>
      </c>
      <c r="J549" s="56"/>
      <c r="K549" s="13"/>
      <c r="L549" s="13"/>
      <c r="M549" s="13"/>
      <c r="N549" s="13"/>
      <c r="O549" s="13"/>
      <c r="P549" s="13"/>
      <c r="Q549" s="13"/>
      <c r="R549" s="14"/>
    </row>
    <row r="550" spans="2:18" ht="16.5" thickBot="1" x14ac:dyDescent="0.3">
      <c r="B550" s="19"/>
      <c r="C550" s="279" t="s">
        <v>25</v>
      </c>
      <c r="D550" s="273">
        <f>D530/D526</f>
        <v>6.6280176858851195E-2</v>
      </c>
      <c r="E550" s="274">
        <f>E530/E526</f>
        <v>5.5858181689191586E-2</v>
      </c>
      <c r="F550" s="274">
        <f>F530/F526</f>
        <v>5.1218737165316823E-2</v>
      </c>
      <c r="G550" s="274">
        <f>G530/G526</f>
        <v>3.6489080865589323E-2</v>
      </c>
      <c r="H550" s="275">
        <f>H530/H526</f>
        <v>3.4429789745719662E-2</v>
      </c>
      <c r="I550" s="313">
        <f ca="1">IF(AND(ISNUMBER(D550),ISNUMBER(E550),ISNUMBER(F550),ISNUMBER(G550),ISNUMBER(H550)),TREND(D550:H550,D$42:H$42,I$42),"SIN DATOS")</f>
        <v>2.3934230749972585E-2</v>
      </c>
      <c r="J550" s="52"/>
      <c r="K550" s="13"/>
      <c r="L550" s="13"/>
      <c r="M550" s="13"/>
      <c r="N550" s="13"/>
      <c r="O550" s="13"/>
      <c r="P550" s="13"/>
      <c r="Q550" s="13"/>
      <c r="R550" s="14"/>
    </row>
    <row r="551" spans="2:18" thickBot="1" x14ac:dyDescent="0.3">
      <c r="B551" s="19"/>
      <c r="C551" s="280" t="s">
        <v>278</v>
      </c>
      <c r="D551" s="260" t="str">
        <f t="shared" ref="D551:I551" si="22">IF(D549&gt;=D550,IF(D549=D550,"═","▲"),"▼")</f>
        <v>▼</v>
      </c>
      <c r="E551" s="261" t="str">
        <f t="shared" si="22"/>
        <v>▼</v>
      </c>
      <c r="F551" s="261" t="str">
        <f t="shared" si="22"/>
        <v>▼</v>
      </c>
      <c r="G551" s="261" t="str">
        <f t="shared" si="22"/>
        <v>▲</v>
      </c>
      <c r="H551" s="276" t="str">
        <f t="shared" si="22"/>
        <v>▼</v>
      </c>
      <c r="I551" s="277" t="str">
        <f t="shared" ca="1" si="22"/>
        <v>▼</v>
      </c>
      <c r="J551" s="13"/>
      <c r="K551" s="13"/>
      <c r="L551" s="13"/>
      <c r="M551" s="13"/>
      <c r="N551" s="13"/>
      <c r="O551" s="13"/>
      <c r="P551" s="13"/>
      <c r="Q551" s="13"/>
      <c r="R551" s="14"/>
    </row>
    <row r="552" spans="2:18" thickBot="1" x14ac:dyDescent="0.3">
      <c r="B552" s="19"/>
      <c r="C552" s="13"/>
      <c r="D552" s="13"/>
      <c r="E552" s="13"/>
      <c r="F552" s="13"/>
      <c r="G552" s="13"/>
      <c r="H552" s="13"/>
      <c r="I552" s="13"/>
      <c r="J552" s="13"/>
      <c r="K552" s="13"/>
      <c r="L552" s="13"/>
      <c r="M552" s="13"/>
      <c r="N552" s="13"/>
      <c r="O552" s="13"/>
      <c r="P552" s="13"/>
      <c r="Q552" s="13"/>
      <c r="R552" s="14"/>
    </row>
    <row r="553" spans="2:18" ht="19.5" thickBot="1" x14ac:dyDescent="0.35">
      <c r="B553" s="19"/>
      <c r="C553" s="55" t="s">
        <v>342</v>
      </c>
      <c r="D553" s="59">
        <f ca="1">YEAR(TODAY())-5</f>
        <v>2020</v>
      </c>
      <c r="E553" s="60">
        <f ca="1">D553+1</f>
        <v>2021</v>
      </c>
      <c r="F553" s="60">
        <f ca="1">E553+1</f>
        <v>2022</v>
      </c>
      <c r="G553" s="60">
        <f ca="1">F553+1</f>
        <v>2023</v>
      </c>
      <c r="H553" s="60">
        <f ca="1">G553+1</f>
        <v>2024</v>
      </c>
      <c r="I553" s="60">
        <f ca="1">H553+1</f>
        <v>2025</v>
      </c>
      <c r="J553" s="61" t="s">
        <v>91</v>
      </c>
      <c r="K553" s="13"/>
      <c r="L553" s="13"/>
      <c r="M553" s="13"/>
      <c r="N553" s="13"/>
      <c r="O553" s="13"/>
      <c r="P553" s="13"/>
      <c r="Q553" s="13"/>
      <c r="R553" s="14"/>
    </row>
    <row r="554" spans="2:18" x14ac:dyDescent="0.25">
      <c r="B554" s="19"/>
      <c r="C554" s="278" t="s">
        <v>279</v>
      </c>
      <c r="D554" s="273">
        <f>D523/D518</f>
        <v>0.1351288690834638</v>
      </c>
      <c r="E554" s="274">
        <f>E523/E518</f>
        <v>0.20141833678089144</v>
      </c>
      <c r="F554" s="274">
        <f>F523/F518</f>
        <v>0.15287241664530862</v>
      </c>
      <c r="G554" s="274">
        <f>G523/G518</f>
        <v>0.23802628936916292</v>
      </c>
      <c r="H554" s="275">
        <f>H523/H518</f>
        <v>0.24699878484314106</v>
      </c>
      <c r="I554" s="313">
        <f ca="1">IF(AND(ISNUMBER(D554),ISNUMBER(E554),ISNUMBER(F554),ISNUMBER(G554),ISNUMBER(H554)),TREND(D554:H554,D$42:H$42,I$42),"SIN DATOS")</f>
        <v>0.27299327457667744</v>
      </c>
      <c r="J554" s="56"/>
      <c r="K554" s="13"/>
      <c r="L554" s="13"/>
      <c r="M554" s="13"/>
      <c r="N554" s="13"/>
      <c r="O554" s="13"/>
      <c r="P554" s="13"/>
      <c r="Q554" s="13"/>
      <c r="R554" s="14"/>
    </row>
    <row r="555" spans="2:18" ht="16.5" thickBot="1" x14ac:dyDescent="0.3">
      <c r="B555" s="19"/>
      <c r="C555" s="279" t="s">
        <v>25</v>
      </c>
      <c r="D555" s="273">
        <f>D531/D526</f>
        <v>0.19621848833623196</v>
      </c>
      <c r="E555" s="274">
        <f>E531/E526</f>
        <v>0.20116845801851654</v>
      </c>
      <c r="F555" s="274">
        <f>F531/F526</f>
        <v>0.11545560768702627</v>
      </c>
      <c r="G555" s="274">
        <f>G531/G526</f>
        <v>0.17517489343594542</v>
      </c>
      <c r="H555" s="275">
        <f>H531/H526</f>
        <v>0.17526250932064638</v>
      </c>
      <c r="I555" s="313">
        <f ca="1">IF(AND(ISNUMBER(D555),ISNUMBER(E555),ISNUMBER(F555),ISNUMBER(G555),ISNUMBER(H555)),TREND(D555:H555,D$42:H$42,I$42),"SIN DATOS")</f>
        <v>0.15228433457555113</v>
      </c>
      <c r="J555" s="52"/>
      <c r="K555" s="13"/>
      <c r="L555" s="13"/>
      <c r="M555" s="13"/>
      <c r="N555" s="13"/>
      <c r="O555" s="13"/>
      <c r="P555" s="13"/>
      <c r="Q555" s="13"/>
      <c r="R555" s="14"/>
    </row>
    <row r="556" spans="2:18" thickBot="1" x14ac:dyDescent="0.3">
      <c r="B556" s="19"/>
      <c r="C556" s="280" t="s">
        <v>278</v>
      </c>
      <c r="D556" s="260" t="str">
        <f t="shared" ref="D556:I556" si="23">IF(D554&gt;=D555,IF(D554=D555,"═","▲"),"▼")</f>
        <v>▼</v>
      </c>
      <c r="E556" s="261" t="str">
        <f t="shared" si="23"/>
        <v>▲</v>
      </c>
      <c r="F556" s="261" t="str">
        <f t="shared" si="23"/>
        <v>▲</v>
      </c>
      <c r="G556" s="261" t="str">
        <f t="shared" si="23"/>
        <v>▲</v>
      </c>
      <c r="H556" s="276" t="str">
        <f t="shared" si="23"/>
        <v>▲</v>
      </c>
      <c r="I556" s="277" t="str">
        <f t="shared" ca="1" si="23"/>
        <v>▲</v>
      </c>
      <c r="J556" s="13"/>
      <c r="K556" s="13"/>
      <c r="L556" s="13"/>
      <c r="M556" s="13"/>
      <c r="N556" s="13"/>
      <c r="O556" s="13"/>
      <c r="P556" s="13"/>
      <c r="Q556" s="13"/>
      <c r="R556" s="14"/>
    </row>
    <row r="557" spans="2:18" ht="15" x14ac:dyDescent="0.25">
      <c r="B557" s="19"/>
      <c r="C557" s="13"/>
      <c r="D557" s="13"/>
      <c r="E557" s="13"/>
      <c r="F557" s="13"/>
      <c r="G557" s="13"/>
      <c r="H557" s="13"/>
      <c r="I557" s="13"/>
      <c r="J557" s="13"/>
      <c r="K557" s="13"/>
      <c r="L557" s="13"/>
      <c r="M557" s="13"/>
      <c r="N557" s="13"/>
      <c r="O557" s="13"/>
      <c r="P557" s="13"/>
      <c r="Q557" s="13"/>
      <c r="R557" s="14"/>
    </row>
    <row r="558" spans="2:18" ht="15" x14ac:dyDescent="0.25">
      <c r="B558" s="19"/>
      <c r="C558" s="13"/>
      <c r="D558" s="13"/>
      <c r="E558" s="13"/>
      <c r="F558" s="13"/>
      <c r="G558" s="13"/>
      <c r="H558" s="13"/>
      <c r="I558" s="13"/>
      <c r="J558" s="13"/>
      <c r="K558" s="13"/>
      <c r="L558" s="13"/>
      <c r="M558" s="13"/>
      <c r="N558" s="13"/>
      <c r="O558" s="13"/>
      <c r="P558" s="13"/>
      <c r="Q558" s="13"/>
      <c r="R558" s="14"/>
    </row>
    <row r="559" spans="2:18" s="35" customFormat="1" ht="16.5" thickBot="1" x14ac:dyDescent="0.3">
      <c r="B559" s="36"/>
      <c r="C559" s="39"/>
      <c r="D559" s="37"/>
      <c r="E559" s="37"/>
      <c r="F559" s="37"/>
      <c r="G559" s="41"/>
      <c r="H559" s="37"/>
      <c r="I559" s="37"/>
      <c r="J559" s="37"/>
      <c r="K559" s="37"/>
      <c r="L559" s="37"/>
      <c r="M559" s="37"/>
      <c r="N559" s="37"/>
      <c r="O559" s="37"/>
      <c r="P559" s="37"/>
      <c r="Q559" s="37"/>
      <c r="R559" s="38"/>
    </row>
    <row r="560" spans="2:18" x14ac:dyDescent="0.25">
      <c r="B560" s="40"/>
      <c r="C560" s="7"/>
      <c r="D560" s="6"/>
      <c r="E560" s="5"/>
      <c r="G560" s="6"/>
    </row>
  </sheetData>
  <conditionalFormatting sqref="K430:K432 K209:K210">
    <cfRule type="iconSet" priority="129">
      <iconSet iconSet="3TrafficLights2">
        <cfvo type="percent" val="0"/>
        <cfvo type="percent" val="33"/>
        <cfvo type="percent" val="67"/>
      </iconSet>
    </cfRule>
    <cfRule type="cellIs" dxfId="119" priority="130" stopIfTrue="1" operator="equal">
      <formula>"▼"</formula>
    </cfRule>
    <cfRule type="cellIs" dxfId="118" priority="131" stopIfTrue="1" operator="equal">
      <formula>"═"</formula>
    </cfRule>
    <cfRule type="cellIs" dxfId="117" priority="132" stopIfTrue="1" operator="equal">
      <formula>"▲"</formula>
    </cfRule>
  </conditionalFormatting>
  <conditionalFormatting sqref="K145">
    <cfRule type="iconSet" priority="125">
      <iconSet iconSet="3TrafficLights2">
        <cfvo type="percent" val="0"/>
        <cfvo type="percent" val="33"/>
        <cfvo type="percent" val="67"/>
      </iconSet>
    </cfRule>
    <cfRule type="cellIs" dxfId="116" priority="126" stopIfTrue="1" operator="equal">
      <formula>"▼"</formula>
    </cfRule>
    <cfRule type="cellIs" dxfId="115" priority="127" stopIfTrue="1" operator="equal">
      <formula>"═"</formula>
    </cfRule>
    <cfRule type="cellIs" dxfId="114" priority="128" stopIfTrue="1" operator="equal">
      <formula>"▲"</formula>
    </cfRule>
  </conditionalFormatting>
  <conditionalFormatting sqref="D145:I145">
    <cfRule type="iconSet" priority="121">
      <iconSet iconSet="3TrafficLights2">
        <cfvo type="percent" val="0"/>
        <cfvo type="percent" val="33"/>
        <cfvo type="percent" val="67"/>
      </iconSet>
    </cfRule>
    <cfRule type="cellIs" dxfId="113" priority="122" stopIfTrue="1" operator="equal">
      <formula>"▼"</formula>
    </cfRule>
    <cfRule type="cellIs" dxfId="112" priority="123" stopIfTrue="1" operator="equal">
      <formula>"═"</formula>
    </cfRule>
    <cfRule type="cellIs" dxfId="111" priority="124" stopIfTrue="1" operator="equal">
      <formula>"▲"</formula>
    </cfRule>
  </conditionalFormatting>
  <conditionalFormatting sqref="K150">
    <cfRule type="iconSet" priority="113">
      <iconSet iconSet="3TrafficLights2">
        <cfvo type="percent" val="0"/>
        <cfvo type="percent" val="33"/>
        <cfvo type="percent" val="67"/>
      </iconSet>
    </cfRule>
    <cfRule type="cellIs" dxfId="110" priority="114" stopIfTrue="1" operator="equal">
      <formula>"▼"</formula>
    </cfRule>
    <cfRule type="cellIs" dxfId="109" priority="115" stopIfTrue="1" operator="equal">
      <formula>"═"</formula>
    </cfRule>
    <cfRule type="cellIs" dxfId="108" priority="116" stopIfTrue="1" operator="equal">
      <formula>"▲"</formula>
    </cfRule>
  </conditionalFormatting>
  <conditionalFormatting sqref="D150:I150">
    <cfRule type="iconSet" priority="109">
      <iconSet iconSet="3TrafficLights2">
        <cfvo type="percent" val="0"/>
        <cfvo type="percent" val="33"/>
        <cfvo type="percent" val="67"/>
      </iconSet>
    </cfRule>
    <cfRule type="cellIs" dxfId="107" priority="110" stopIfTrue="1" operator="equal">
      <formula>"▼"</formula>
    </cfRule>
    <cfRule type="cellIs" dxfId="106" priority="111" stopIfTrue="1" operator="equal">
      <formula>"═"</formula>
    </cfRule>
    <cfRule type="cellIs" dxfId="105" priority="112" stopIfTrue="1" operator="equal">
      <formula>"▲"</formula>
    </cfRule>
  </conditionalFormatting>
  <conditionalFormatting sqref="K149">
    <cfRule type="iconSet" priority="117">
      <iconSet iconSet="3TrafficLights2">
        <cfvo type="percent" val="0"/>
        <cfvo type="percent" val="33"/>
        <cfvo type="percent" val="67"/>
      </iconSet>
    </cfRule>
    <cfRule type="cellIs" dxfId="104" priority="118" stopIfTrue="1" operator="equal">
      <formula>"▼"</formula>
    </cfRule>
    <cfRule type="cellIs" dxfId="103" priority="119" stopIfTrue="1" operator="equal">
      <formula>"═"</formula>
    </cfRule>
    <cfRule type="cellIs" dxfId="102" priority="120" stopIfTrue="1" operator="equal">
      <formula>"▲"</formula>
    </cfRule>
  </conditionalFormatting>
  <conditionalFormatting sqref="K155">
    <cfRule type="iconSet" priority="101">
      <iconSet iconSet="3TrafficLights2">
        <cfvo type="percent" val="0"/>
        <cfvo type="percent" val="33"/>
        <cfvo type="percent" val="67"/>
      </iconSet>
    </cfRule>
    <cfRule type="cellIs" dxfId="101" priority="102" stopIfTrue="1" operator="equal">
      <formula>"▼"</formula>
    </cfRule>
    <cfRule type="cellIs" dxfId="100" priority="103" stopIfTrue="1" operator="equal">
      <formula>"═"</formula>
    </cfRule>
    <cfRule type="cellIs" dxfId="99" priority="104" stopIfTrue="1" operator="equal">
      <formula>"▲"</formula>
    </cfRule>
  </conditionalFormatting>
  <conditionalFormatting sqref="D155:I155">
    <cfRule type="iconSet" priority="97">
      <iconSet iconSet="3TrafficLights2">
        <cfvo type="percent" val="0"/>
        <cfvo type="percent" val="33"/>
        <cfvo type="percent" val="67"/>
      </iconSet>
    </cfRule>
    <cfRule type="cellIs" dxfId="98" priority="98" stopIfTrue="1" operator="equal">
      <formula>"▼"</formula>
    </cfRule>
    <cfRule type="cellIs" dxfId="97" priority="99" stopIfTrue="1" operator="equal">
      <formula>"═"</formula>
    </cfRule>
    <cfRule type="cellIs" dxfId="96" priority="100" stopIfTrue="1" operator="equal">
      <formula>"▲"</formula>
    </cfRule>
  </conditionalFormatting>
  <conditionalFormatting sqref="K154">
    <cfRule type="iconSet" priority="105">
      <iconSet iconSet="3TrafficLights2">
        <cfvo type="percent" val="0"/>
        <cfvo type="percent" val="33"/>
        <cfvo type="percent" val="67"/>
      </iconSet>
    </cfRule>
    <cfRule type="cellIs" dxfId="95" priority="106" stopIfTrue="1" operator="equal">
      <formula>"▼"</formula>
    </cfRule>
    <cfRule type="cellIs" dxfId="94" priority="107" stopIfTrue="1" operator="equal">
      <formula>"═"</formula>
    </cfRule>
    <cfRule type="cellIs" dxfId="93" priority="108" stopIfTrue="1" operator="equal">
      <formula>"▲"</formula>
    </cfRule>
  </conditionalFormatting>
  <conditionalFormatting sqref="K181">
    <cfRule type="iconSet" priority="89">
      <iconSet iconSet="3TrafficLights2">
        <cfvo type="percent" val="0"/>
        <cfvo type="percent" val="33"/>
        <cfvo type="percent" val="67"/>
      </iconSet>
    </cfRule>
    <cfRule type="cellIs" dxfId="92" priority="90" stopIfTrue="1" operator="equal">
      <formula>"▼"</formula>
    </cfRule>
    <cfRule type="cellIs" dxfId="91" priority="91" stopIfTrue="1" operator="equal">
      <formula>"═"</formula>
    </cfRule>
    <cfRule type="cellIs" dxfId="90" priority="92" stopIfTrue="1" operator="equal">
      <formula>"▲"</formula>
    </cfRule>
  </conditionalFormatting>
  <conditionalFormatting sqref="D181:I181">
    <cfRule type="iconSet" priority="85">
      <iconSet iconSet="3TrafficLights2">
        <cfvo type="percent" val="0"/>
        <cfvo type="percent" val="33"/>
        <cfvo type="percent" val="67"/>
      </iconSet>
    </cfRule>
    <cfRule type="cellIs" dxfId="89" priority="86" stopIfTrue="1" operator="equal">
      <formula>"▼"</formula>
    </cfRule>
    <cfRule type="cellIs" dxfId="88" priority="87" stopIfTrue="1" operator="equal">
      <formula>"═"</formula>
    </cfRule>
    <cfRule type="cellIs" dxfId="87" priority="88" stopIfTrue="1" operator="equal">
      <formula>"▲"</formula>
    </cfRule>
  </conditionalFormatting>
  <conditionalFormatting sqref="K180">
    <cfRule type="iconSet" priority="93">
      <iconSet iconSet="3TrafficLights2">
        <cfvo type="percent" val="0"/>
        <cfvo type="percent" val="33"/>
        <cfvo type="percent" val="67"/>
      </iconSet>
    </cfRule>
    <cfRule type="cellIs" dxfId="86" priority="94" stopIfTrue="1" operator="equal">
      <formula>"▼"</formula>
    </cfRule>
    <cfRule type="cellIs" dxfId="85" priority="95" stopIfTrue="1" operator="equal">
      <formula>"═"</formula>
    </cfRule>
    <cfRule type="cellIs" dxfId="84" priority="96" stopIfTrue="1" operator="equal">
      <formula>"▲"</formula>
    </cfRule>
  </conditionalFormatting>
  <conditionalFormatting sqref="D458:I458">
    <cfRule type="iconSet" priority="73">
      <iconSet iconSet="3TrafficLights2">
        <cfvo type="percent" val="0"/>
        <cfvo type="percent" val="33"/>
        <cfvo type="percent" val="67"/>
      </iconSet>
    </cfRule>
    <cfRule type="cellIs" dxfId="83" priority="74" stopIfTrue="1" operator="equal">
      <formula>"▼"</formula>
    </cfRule>
    <cfRule type="cellIs" dxfId="82" priority="75" stopIfTrue="1" operator="equal">
      <formula>"═"</formula>
    </cfRule>
    <cfRule type="cellIs" dxfId="81" priority="76" stopIfTrue="1" operator="equal">
      <formula>"▲"</formula>
    </cfRule>
  </conditionalFormatting>
  <conditionalFormatting sqref="K458">
    <cfRule type="iconSet" priority="77">
      <iconSet iconSet="3TrafficLights2">
        <cfvo type="percent" val="0"/>
        <cfvo type="percent" val="33"/>
        <cfvo type="percent" val="67"/>
      </iconSet>
    </cfRule>
    <cfRule type="cellIs" dxfId="80" priority="78" stopIfTrue="1" operator="equal">
      <formula>"▼"</formula>
    </cfRule>
    <cfRule type="cellIs" dxfId="79" priority="79" stopIfTrue="1" operator="equal">
      <formula>"═"</formula>
    </cfRule>
    <cfRule type="cellIs" dxfId="78" priority="80" stopIfTrue="1" operator="equal">
      <formula>"▲"</formula>
    </cfRule>
  </conditionalFormatting>
  <conditionalFormatting sqref="K457">
    <cfRule type="iconSet" priority="81">
      <iconSet iconSet="3TrafficLights2">
        <cfvo type="percent" val="0"/>
        <cfvo type="percent" val="33"/>
        <cfvo type="percent" val="67"/>
      </iconSet>
    </cfRule>
    <cfRule type="cellIs" dxfId="77" priority="82" stopIfTrue="1" operator="equal">
      <formula>"▼"</formula>
    </cfRule>
    <cfRule type="cellIs" dxfId="76" priority="83" stopIfTrue="1" operator="equal">
      <formula>"═"</formula>
    </cfRule>
    <cfRule type="cellIs" dxfId="75" priority="84" stopIfTrue="1" operator="equal">
      <formula>"▲"</formula>
    </cfRule>
  </conditionalFormatting>
  <conditionalFormatting sqref="D468:I468">
    <cfRule type="iconSet" priority="61">
      <iconSet iconSet="3TrafficLights2">
        <cfvo type="percent" val="0"/>
        <cfvo type="percent" val="33"/>
        <cfvo type="percent" val="67"/>
      </iconSet>
    </cfRule>
    <cfRule type="cellIs" dxfId="74" priority="62" stopIfTrue="1" operator="equal">
      <formula>"▼"</formula>
    </cfRule>
    <cfRule type="cellIs" dxfId="73" priority="63" stopIfTrue="1" operator="equal">
      <formula>"═"</formula>
    </cfRule>
    <cfRule type="cellIs" dxfId="72" priority="64" stopIfTrue="1" operator="equal">
      <formula>"▲"</formula>
    </cfRule>
  </conditionalFormatting>
  <conditionalFormatting sqref="K468">
    <cfRule type="iconSet" priority="65">
      <iconSet iconSet="3TrafficLights2">
        <cfvo type="percent" val="0"/>
        <cfvo type="percent" val="33"/>
        <cfvo type="percent" val="67"/>
      </iconSet>
    </cfRule>
    <cfRule type="cellIs" dxfId="71" priority="66" stopIfTrue="1" operator="equal">
      <formula>"▼"</formula>
    </cfRule>
    <cfRule type="cellIs" dxfId="70" priority="67" stopIfTrue="1" operator="equal">
      <formula>"═"</formula>
    </cfRule>
    <cfRule type="cellIs" dxfId="69" priority="68" stopIfTrue="1" operator="equal">
      <formula>"▲"</formula>
    </cfRule>
  </conditionalFormatting>
  <conditionalFormatting sqref="K467">
    <cfRule type="iconSet" priority="69">
      <iconSet iconSet="3TrafficLights2">
        <cfvo type="percent" val="0"/>
        <cfvo type="percent" val="33"/>
        <cfvo type="percent" val="67"/>
      </iconSet>
    </cfRule>
    <cfRule type="cellIs" dxfId="68" priority="70" stopIfTrue="1" operator="equal">
      <formula>"▼"</formula>
    </cfRule>
    <cfRule type="cellIs" dxfId="67" priority="71" stopIfTrue="1" operator="equal">
      <formula>"═"</formula>
    </cfRule>
    <cfRule type="cellIs" dxfId="66" priority="72" stopIfTrue="1" operator="equal">
      <formula>"▲"</formula>
    </cfRule>
  </conditionalFormatting>
  <conditionalFormatting sqref="K182:K192">
    <cfRule type="iconSet" priority="133">
      <iconSet iconSet="3TrafficLights2">
        <cfvo type="percent" val="0"/>
        <cfvo type="percent" val="33"/>
        <cfvo type="percent" val="67"/>
      </iconSet>
    </cfRule>
    <cfRule type="cellIs" dxfId="65" priority="134" stopIfTrue="1" operator="equal">
      <formula>"▼"</formula>
    </cfRule>
    <cfRule type="cellIs" dxfId="64" priority="135" stopIfTrue="1" operator="equal">
      <formula>"═"</formula>
    </cfRule>
    <cfRule type="cellIs" dxfId="63" priority="136" stopIfTrue="1" operator="equal">
      <formula>"▲"</formula>
    </cfRule>
  </conditionalFormatting>
  <conditionalFormatting sqref="D432:I432">
    <cfRule type="iconSet" priority="57">
      <iconSet iconSet="3TrafficLights2">
        <cfvo type="percent" val="0"/>
        <cfvo type="percent" val="33"/>
        <cfvo type="percent" val="67"/>
      </iconSet>
    </cfRule>
    <cfRule type="cellIs" dxfId="62" priority="58" stopIfTrue="1" operator="equal">
      <formula>"▼"</formula>
    </cfRule>
    <cfRule type="cellIs" dxfId="61" priority="59" stopIfTrue="1" operator="equal">
      <formula>"═"</formula>
    </cfRule>
    <cfRule type="cellIs" dxfId="60" priority="60" stopIfTrue="1" operator="equal">
      <formula>"▲"</formula>
    </cfRule>
  </conditionalFormatting>
  <conditionalFormatting sqref="K208">
    <cfRule type="iconSet" priority="53">
      <iconSet iconSet="3TrafficLights2">
        <cfvo type="percent" val="0"/>
        <cfvo type="percent" val="33"/>
        <cfvo type="percent" val="67"/>
      </iconSet>
    </cfRule>
    <cfRule type="cellIs" dxfId="59" priority="54" stopIfTrue="1" operator="equal">
      <formula>"▼"</formula>
    </cfRule>
    <cfRule type="cellIs" dxfId="58" priority="55" stopIfTrue="1" operator="equal">
      <formula>"═"</formula>
    </cfRule>
    <cfRule type="cellIs" dxfId="57" priority="56" stopIfTrue="1" operator="equal">
      <formula>"▲"</formula>
    </cfRule>
  </conditionalFormatting>
  <conditionalFormatting sqref="K207">
    <cfRule type="iconSet" priority="49">
      <iconSet iconSet="3TrafficLights2">
        <cfvo type="percent" val="0"/>
        <cfvo type="percent" val="33"/>
        <cfvo type="percent" val="67"/>
      </iconSet>
    </cfRule>
    <cfRule type="cellIs" dxfId="56" priority="50" stopIfTrue="1" operator="equal">
      <formula>"▼"</formula>
    </cfRule>
    <cfRule type="cellIs" dxfId="55" priority="51" stopIfTrue="1" operator="equal">
      <formula>"═"</formula>
    </cfRule>
    <cfRule type="cellIs" dxfId="54" priority="52" stopIfTrue="1" operator="equal">
      <formula>"▲"</formula>
    </cfRule>
  </conditionalFormatting>
  <conditionalFormatting sqref="K340:K342">
    <cfRule type="iconSet" priority="45">
      <iconSet iconSet="3TrafficLights2">
        <cfvo type="percent" val="0"/>
        <cfvo type="percent" val="33"/>
        <cfvo type="percent" val="67"/>
      </iconSet>
    </cfRule>
    <cfRule type="cellIs" dxfId="53" priority="46" stopIfTrue="1" operator="equal">
      <formula>"▼"</formula>
    </cfRule>
    <cfRule type="cellIs" dxfId="52" priority="47" stopIfTrue="1" operator="equal">
      <formula>"═"</formula>
    </cfRule>
    <cfRule type="cellIs" dxfId="51" priority="48" stopIfTrue="1" operator="equal">
      <formula>"▲"</formula>
    </cfRule>
  </conditionalFormatting>
  <conditionalFormatting sqref="K291:K313 K268:K288 K239:K241">
    <cfRule type="iconSet" priority="137">
      <iconSet iconSet="3TrafficLights2">
        <cfvo type="percent" val="0"/>
        <cfvo type="percent" val="33"/>
        <cfvo type="percent" val="67"/>
      </iconSet>
    </cfRule>
    <cfRule type="cellIs" dxfId="50" priority="138" stopIfTrue="1" operator="equal">
      <formula>"▼"</formula>
    </cfRule>
    <cfRule type="cellIs" dxfId="49" priority="139" stopIfTrue="1" operator="equal">
      <formula>"═"</formula>
    </cfRule>
    <cfRule type="cellIs" dxfId="48" priority="140" stopIfTrue="1" operator="equal">
      <formula>"▲"</formula>
    </cfRule>
  </conditionalFormatting>
  <conditionalFormatting sqref="D241:I241">
    <cfRule type="iconSet" priority="41">
      <iconSet iconSet="3TrafficLights2">
        <cfvo type="percent" val="0"/>
        <cfvo type="percent" val="33"/>
        <cfvo type="percent" val="67"/>
      </iconSet>
    </cfRule>
    <cfRule type="cellIs" dxfId="47" priority="42" stopIfTrue="1" operator="equal">
      <formula>"▼"</formula>
    </cfRule>
    <cfRule type="cellIs" dxfId="46" priority="43" stopIfTrue="1" operator="equal">
      <formula>"═"</formula>
    </cfRule>
    <cfRule type="cellIs" dxfId="45" priority="44" stopIfTrue="1" operator="equal">
      <formula>"▲"</formula>
    </cfRule>
  </conditionalFormatting>
  <conditionalFormatting sqref="D293:I313">
    <cfRule type="iconSet" priority="37">
      <iconSet iconSet="3TrafficLights2">
        <cfvo type="percent" val="0"/>
        <cfvo type="percent" val="33"/>
        <cfvo type="percent" val="67"/>
      </iconSet>
    </cfRule>
    <cfRule type="cellIs" dxfId="44" priority="38" stopIfTrue="1" operator="equal">
      <formula>"▼"</formula>
    </cfRule>
    <cfRule type="cellIs" dxfId="43" priority="39" stopIfTrue="1" operator="equal">
      <formula>"═"</formula>
    </cfRule>
    <cfRule type="cellIs" dxfId="42" priority="40" stopIfTrue="1" operator="equal">
      <formula>"▲"</formula>
    </cfRule>
  </conditionalFormatting>
  <conditionalFormatting sqref="D342:I342">
    <cfRule type="iconSet" priority="33">
      <iconSet iconSet="3TrafficLights2">
        <cfvo type="percent" val="0"/>
        <cfvo type="percent" val="33"/>
        <cfvo type="percent" val="67"/>
      </iconSet>
    </cfRule>
    <cfRule type="cellIs" dxfId="41" priority="34" stopIfTrue="1" operator="equal">
      <formula>"▼"</formula>
    </cfRule>
    <cfRule type="cellIs" dxfId="40" priority="35" stopIfTrue="1" operator="equal">
      <formula>"═"</formula>
    </cfRule>
    <cfRule type="cellIs" dxfId="39" priority="36" stopIfTrue="1" operator="equal">
      <formula>"▲"</formula>
    </cfRule>
  </conditionalFormatting>
  <conditionalFormatting sqref="C294:C313">
    <cfRule type="iconSet" priority="29">
      <iconSet iconSet="3TrafficLights2">
        <cfvo type="percent" val="0"/>
        <cfvo type="percent" val="33"/>
        <cfvo type="percent" val="67"/>
      </iconSet>
    </cfRule>
    <cfRule type="cellIs" dxfId="38" priority="30" stopIfTrue="1" operator="equal">
      <formula>"▼"</formula>
    </cfRule>
    <cfRule type="cellIs" dxfId="37" priority="31" stopIfTrue="1" operator="equal">
      <formula>"═"</formula>
    </cfRule>
    <cfRule type="cellIs" dxfId="36" priority="32" stopIfTrue="1" operator="equal">
      <formula>"▲"</formula>
    </cfRule>
  </conditionalFormatting>
  <conditionalFormatting sqref="K316:K337">
    <cfRule type="iconSet" priority="141">
      <iconSet iconSet="3TrafficLights2">
        <cfvo type="percent" val="0"/>
        <cfvo type="percent" val="33"/>
        <cfvo type="percent" val="67"/>
      </iconSet>
    </cfRule>
    <cfRule type="cellIs" dxfId="35" priority="142" stopIfTrue="1" operator="equal">
      <formula>"▼"</formula>
    </cfRule>
    <cfRule type="cellIs" dxfId="34" priority="143" stopIfTrue="1" operator="equal">
      <formula>"═"</formula>
    </cfRule>
    <cfRule type="cellIs" dxfId="33" priority="144" stopIfTrue="1" operator="equal">
      <formula>"▲"</formula>
    </cfRule>
  </conditionalFormatting>
  <conditionalFormatting sqref="D318:I337">
    <cfRule type="iconSet" priority="145">
      <iconSet iconSet="3TrafficLights2">
        <cfvo type="percent" val="0"/>
        <cfvo type="percent" val="33"/>
        <cfvo type="percent" val="67"/>
      </iconSet>
    </cfRule>
    <cfRule type="cellIs" dxfId="32" priority="146" stopIfTrue="1" operator="equal">
      <formula>"▼"</formula>
    </cfRule>
    <cfRule type="cellIs" dxfId="31" priority="147" stopIfTrue="1" operator="equal">
      <formula>"═"</formula>
    </cfRule>
    <cfRule type="cellIs" dxfId="30" priority="148" stopIfTrue="1" operator="equal">
      <formula>"▲"</formula>
    </cfRule>
  </conditionalFormatting>
  <conditionalFormatting sqref="C319:C337">
    <cfRule type="iconSet" priority="149">
      <iconSet iconSet="3TrafficLights2">
        <cfvo type="percent" val="0"/>
        <cfvo type="percent" val="33"/>
        <cfvo type="percent" val="67"/>
      </iconSet>
    </cfRule>
    <cfRule type="cellIs" dxfId="29" priority="150" stopIfTrue="1" operator="equal">
      <formula>"▼"</formula>
    </cfRule>
    <cfRule type="cellIs" dxfId="28" priority="151" stopIfTrue="1" operator="equal">
      <formula>"═"</formula>
    </cfRule>
    <cfRule type="cellIs" dxfId="27" priority="152" stopIfTrue="1" operator="equal">
      <formula>"▲"</formula>
    </cfRule>
  </conditionalFormatting>
  <conditionalFormatting sqref="D270:I288">
    <cfRule type="iconSet" priority="153">
      <iconSet iconSet="3TrafficLights2">
        <cfvo type="percent" val="0"/>
        <cfvo type="percent" val="33"/>
        <cfvo type="percent" val="67"/>
      </iconSet>
    </cfRule>
    <cfRule type="cellIs" dxfId="26" priority="154" stopIfTrue="1" operator="equal">
      <formula>"▼"</formula>
    </cfRule>
    <cfRule type="cellIs" dxfId="25" priority="155" stopIfTrue="1" operator="equal">
      <formula>"═"</formula>
    </cfRule>
    <cfRule type="cellIs" dxfId="24" priority="156" stopIfTrue="1" operator="equal">
      <formula>"▲"</formula>
    </cfRule>
  </conditionalFormatting>
  <conditionalFormatting sqref="K448 K141 K156:K175 K144 K193 K177">
    <cfRule type="iconSet" priority="157">
      <iconSet iconSet="3TrafficLights2">
        <cfvo type="percent" val="0"/>
        <cfvo type="percent" val="33"/>
        <cfvo type="percent" val="67"/>
      </iconSet>
    </cfRule>
    <cfRule type="cellIs" dxfId="23" priority="158" stopIfTrue="1" operator="equal">
      <formula>"▼"</formula>
    </cfRule>
    <cfRule type="cellIs" dxfId="22" priority="159" stopIfTrue="1" operator="equal">
      <formula>"═"</formula>
    </cfRule>
    <cfRule type="cellIs" dxfId="21" priority="160" stopIfTrue="1" operator="equal">
      <formula>"▲"</formula>
    </cfRule>
  </conditionalFormatting>
  <conditionalFormatting sqref="D536:I536">
    <cfRule type="iconSet" priority="25">
      <iconSet iconSet="3TrafficLights2">
        <cfvo type="percent" val="0"/>
        <cfvo type="percent" val="33"/>
        <cfvo type="percent" val="67"/>
      </iconSet>
    </cfRule>
    <cfRule type="cellIs" dxfId="20" priority="26" stopIfTrue="1" operator="equal">
      <formula>"▼"</formula>
    </cfRule>
    <cfRule type="cellIs" dxfId="19" priority="27" stopIfTrue="1" operator="equal">
      <formula>"═"</formula>
    </cfRule>
    <cfRule type="cellIs" dxfId="18" priority="28" stopIfTrue="1" operator="equal">
      <formula>"▲"</formula>
    </cfRule>
  </conditionalFormatting>
  <conditionalFormatting sqref="D541:I541">
    <cfRule type="iconSet" priority="21">
      <iconSet iconSet="3TrafficLights2">
        <cfvo type="percent" val="0"/>
        <cfvo type="percent" val="33"/>
        <cfvo type="percent" val="67"/>
      </iconSet>
    </cfRule>
    <cfRule type="cellIs" dxfId="17" priority="22" stopIfTrue="1" operator="equal">
      <formula>"▼"</formula>
    </cfRule>
    <cfRule type="cellIs" dxfId="16" priority="23" stopIfTrue="1" operator="equal">
      <formula>"═"</formula>
    </cfRule>
    <cfRule type="cellIs" dxfId="15" priority="24" stopIfTrue="1" operator="equal">
      <formula>"▲"</formula>
    </cfRule>
  </conditionalFormatting>
  <conditionalFormatting sqref="D546:I546">
    <cfRule type="iconSet" priority="17">
      <iconSet iconSet="3TrafficLights2">
        <cfvo type="percent" val="0"/>
        <cfvo type="percent" val="33"/>
        <cfvo type="percent" val="67"/>
      </iconSet>
    </cfRule>
    <cfRule type="cellIs" dxfId="14" priority="18" stopIfTrue="1" operator="equal">
      <formula>"▼"</formula>
    </cfRule>
    <cfRule type="cellIs" dxfId="13" priority="19" stopIfTrue="1" operator="equal">
      <formula>"═"</formula>
    </cfRule>
    <cfRule type="cellIs" dxfId="12" priority="20" stopIfTrue="1" operator="equal">
      <formula>"▲"</formula>
    </cfRule>
  </conditionalFormatting>
  <conditionalFormatting sqref="D551:I551">
    <cfRule type="iconSet" priority="13">
      <iconSet iconSet="3TrafficLights2">
        <cfvo type="percent" val="0"/>
        <cfvo type="percent" val="33"/>
        <cfvo type="percent" val="67"/>
      </iconSet>
    </cfRule>
    <cfRule type="cellIs" dxfId="11" priority="14" stopIfTrue="1" operator="equal">
      <formula>"▼"</formula>
    </cfRule>
    <cfRule type="cellIs" dxfId="10" priority="15" stopIfTrue="1" operator="equal">
      <formula>"═"</formula>
    </cfRule>
    <cfRule type="cellIs" dxfId="9" priority="16" stopIfTrue="1" operator="equal">
      <formula>"▲"</formula>
    </cfRule>
  </conditionalFormatting>
  <conditionalFormatting sqref="D556:I556">
    <cfRule type="iconSet" priority="9">
      <iconSet iconSet="3TrafficLights2">
        <cfvo type="percent" val="0"/>
        <cfvo type="percent" val="33"/>
        <cfvo type="percent" val="67"/>
      </iconSet>
    </cfRule>
    <cfRule type="cellIs" dxfId="8" priority="10" stopIfTrue="1" operator="equal">
      <formula>"▼"</formula>
    </cfRule>
    <cfRule type="cellIs" dxfId="7" priority="11" stopIfTrue="1" operator="equal">
      <formula>"═"</formula>
    </cfRule>
    <cfRule type="cellIs" dxfId="6" priority="12" stopIfTrue="1" operator="equal">
      <formula>"▲"</formula>
    </cfRule>
  </conditionalFormatting>
  <conditionalFormatting sqref="K199:K204">
    <cfRule type="iconSet" priority="5">
      <iconSet iconSet="3TrafficLights2">
        <cfvo type="percent" val="0"/>
        <cfvo type="percent" val="33"/>
        <cfvo type="percent" val="67"/>
      </iconSet>
    </cfRule>
    <cfRule type="cellIs" dxfId="5" priority="6" stopIfTrue="1" operator="equal">
      <formula>"▼"</formula>
    </cfRule>
    <cfRule type="cellIs" dxfId="4" priority="7" stopIfTrue="1" operator="equal">
      <formula>"═"</formula>
    </cfRule>
    <cfRule type="cellIs" dxfId="3" priority="8" stopIfTrue="1" operator="equal">
      <formula>"▲"</formula>
    </cfRule>
  </conditionalFormatting>
  <conditionalFormatting sqref="D140">
    <cfRule type="iconSet" priority="1">
      <iconSet iconSet="3TrafficLights2">
        <cfvo type="percent" val="0"/>
        <cfvo type="percent" val="33"/>
        <cfvo type="percent" val="67"/>
      </iconSet>
    </cfRule>
    <cfRule type="cellIs" dxfId="2" priority="2" stopIfTrue="1" operator="equal">
      <formula>"▼"</formula>
    </cfRule>
    <cfRule type="cellIs" dxfId="1" priority="3" stopIfTrue="1" operator="equal">
      <formula>"═"</formula>
    </cfRule>
    <cfRule type="cellIs" dxfId="0" priority="4" stopIfTrue="1" operator="equal">
      <formula>"▲"</formula>
    </cfRule>
  </conditionalFormatting>
  <dataValidations count="3">
    <dataValidation operator="lessThan" allowBlank="1" showInputMessage="1" showErrorMessage="1" sqref="D415 D412 D407:D409" xr:uid="{00000000-0002-0000-0300-000000000000}"/>
    <dataValidation type="whole" operator="lessThan" allowBlank="1" showInputMessage="1" showErrorMessage="1" sqref="D410 D413 D416:D419" xr:uid="{00000000-0002-0000-0300-000001000000}">
      <formula1>9999</formula1>
    </dataValidation>
    <dataValidation type="date" allowBlank="1" showInputMessage="1" showErrorMessage="1" error="INTRODUCIR UN FECHA FORMATO DD/MM/AA" sqref="D406" xr:uid="{00000000-0002-0000-0300-000002000000}">
      <formula1>1</formula1>
      <formula2>55153</formula2>
    </dataValidation>
  </dataValidations>
  <hyperlinks>
    <hyperlink ref="H134" r:id="rId1" xr:uid="{00000000-0004-0000-0300-000000000000}"/>
    <hyperlink ref="E123" r:id="rId2" xr:uid="{00000000-0004-0000-0300-000001000000}"/>
    <hyperlink ref="D31" r:id="rId3" xr:uid="{00000000-0004-0000-0300-000002000000}"/>
  </hyperlinks>
  <pageMargins left="0.7" right="0.7" top="0.75" bottom="0.75" header="0.3" footer="0.3"/>
  <pageSetup paperSize="9" orientation="landscape" r:id="rId4"/>
  <drawing r:id="rId5"/>
  <extLst>
    <ext xmlns:x14="http://schemas.microsoft.com/office/spreadsheetml/2009/9/main" uri="{05C60535-1F16-4fd2-B633-F4F36F0B64E0}">
      <x14:sparklineGroups xmlns:xm="http://schemas.microsoft.com/office/excel/2006/main">
        <x14:sparklineGroup displayEmptyCellsAs="gap" xr2:uid="{00000000-0003-0000-0300-0000F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2'!D555:I555</xm:f>
              <xm:sqref>J555</xm:sqref>
            </x14:sparkline>
          </x14:sparklines>
        </x14:sparklineGroup>
        <x14:sparklineGroup displayEmptyCellsAs="gap" xr2:uid="{00000000-0003-0000-0300-0000F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2'!D554:I554</xm:f>
              <xm:sqref>J554</xm:sqref>
            </x14:sparkline>
          </x14:sparklines>
        </x14:sparklineGroup>
        <x14:sparklineGroup displayEmptyCellsAs="gap" xr2:uid="{00000000-0003-0000-0300-0000F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2'!D550:I550</xm:f>
              <xm:sqref>J550</xm:sqref>
            </x14:sparkline>
          </x14:sparklines>
        </x14:sparklineGroup>
        <x14:sparklineGroup displayEmptyCellsAs="gap" xr2:uid="{00000000-0003-0000-0300-0000F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2'!D549:I549</xm:f>
              <xm:sqref>J549</xm:sqref>
            </x14:sparkline>
          </x14:sparklines>
        </x14:sparklineGroup>
        <x14:sparklineGroup displayEmptyCellsAs="gap" xr2:uid="{00000000-0003-0000-0300-0000F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2'!D545:I545</xm:f>
              <xm:sqref>J545</xm:sqref>
            </x14:sparkline>
          </x14:sparklines>
        </x14:sparklineGroup>
        <x14:sparklineGroup displayEmptyCellsAs="gap" xr2:uid="{00000000-0003-0000-0300-0000F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2'!D544:I544</xm:f>
              <xm:sqref>J544</xm:sqref>
            </x14:sparkline>
          </x14:sparklines>
        </x14:sparklineGroup>
        <x14:sparklineGroup displayEmptyCellsAs="gap" xr2:uid="{00000000-0003-0000-0300-0000F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2'!D540:I540</xm:f>
              <xm:sqref>J540</xm:sqref>
            </x14:sparkline>
          </x14:sparklines>
        </x14:sparklineGroup>
        <x14:sparklineGroup displayEmptyCellsAs="gap" xr2:uid="{00000000-0003-0000-0300-0000F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2'!D539:I539</xm:f>
              <xm:sqref>J539</xm:sqref>
            </x14:sparkline>
          </x14:sparklines>
        </x14:sparklineGroup>
        <x14:sparklineGroup displayEmptyCellsAs="gap" xr2:uid="{00000000-0003-0000-0300-0000F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2'!D535:I535</xm:f>
              <xm:sqref>J535</xm:sqref>
            </x14:sparkline>
          </x14:sparklines>
        </x14:sparklineGroup>
        <x14:sparklineGroup displayEmptyCellsAs="gap" xr2:uid="{00000000-0003-0000-0300-0000F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2'!D534:I534</xm:f>
              <xm:sqref>J534</xm:sqref>
            </x14:sparkline>
          </x14:sparklines>
        </x14:sparklineGroup>
        <x14:sparklineGroup displayEmptyCellsAs="gap" xr2:uid="{00000000-0003-0000-0300-0000F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2'!D531:I531</xm:f>
              <xm:sqref>J531</xm:sqref>
            </x14:sparkline>
          </x14:sparklines>
        </x14:sparklineGroup>
        <x14:sparklineGroup displayEmptyCellsAs="gap" xr2:uid="{00000000-0003-0000-0300-0000F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2'!D530:I530</xm:f>
              <xm:sqref>J530</xm:sqref>
            </x14:sparkline>
          </x14:sparklines>
        </x14:sparklineGroup>
        <x14:sparklineGroup displayEmptyCellsAs="gap" xr2:uid="{00000000-0003-0000-0300-0000F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2'!D529:I529</xm:f>
              <xm:sqref>J529</xm:sqref>
            </x14:sparkline>
          </x14:sparklines>
        </x14:sparklineGroup>
        <x14:sparklineGroup displayEmptyCellsAs="gap" xr2:uid="{00000000-0003-0000-0300-0000F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2'!D528:I528</xm:f>
              <xm:sqref>J528</xm:sqref>
            </x14:sparkline>
          </x14:sparklines>
        </x14:sparklineGroup>
        <x14:sparklineGroup displayEmptyCellsAs="gap" xr2:uid="{00000000-0003-0000-0300-0000F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2'!D527:I527</xm:f>
              <xm:sqref>J527</xm:sqref>
            </x14:sparkline>
          </x14:sparklines>
        </x14:sparklineGroup>
        <x14:sparklineGroup displayEmptyCellsAs="gap" xr2:uid="{00000000-0003-0000-0300-0000E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2'!D526:I526</xm:f>
              <xm:sqref>J526</xm:sqref>
            </x14:sparkline>
          </x14:sparklines>
        </x14:sparklineGroup>
        <x14:sparklineGroup displayEmptyCellsAs="gap" xr2:uid="{00000000-0003-0000-0300-0000E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2'!D523:I523</xm:f>
              <xm:sqref>J523</xm:sqref>
            </x14:sparkline>
          </x14:sparklines>
        </x14:sparklineGroup>
        <x14:sparklineGroup displayEmptyCellsAs="gap" xr2:uid="{00000000-0003-0000-0300-0000E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2'!D522:I522</xm:f>
              <xm:sqref>J522</xm:sqref>
            </x14:sparkline>
          </x14:sparklines>
        </x14:sparklineGroup>
        <x14:sparklineGroup displayEmptyCellsAs="gap" xr2:uid="{00000000-0003-0000-0300-0000E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2'!D521:I521</xm:f>
              <xm:sqref>J521</xm:sqref>
            </x14:sparkline>
          </x14:sparklines>
        </x14:sparklineGroup>
        <x14:sparklineGroup displayEmptyCellsAs="gap" xr2:uid="{00000000-0003-0000-0300-0000E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2'!D520:I520</xm:f>
              <xm:sqref>J520</xm:sqref>
            </x14:sparkline>
          </x14:sparklines>
        </x14:sparklineGroup>
        <x14:sparklineGroup displayEmptyCellsAs="gap" xr2:uid="{00000000-0003-0000-0300-0000E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2'!D519:I519</xm:f>
              <xm:sqref>J519</xm:sqref>
            </x14:sparkline>
          </x14:sparklines>
        </x14:sparklineGroup>
        <x14:sparklineGroup displayEmptyCellsAs="gap" xr2:uid="{00000000-0003-0000-0300-0000E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2'!D518:I518</xm:f>
              <xm:sqref>J518</xm:sqref>
            </x14:sparkline>
          </x14:sparklines>
        </x14:sparklineGroup>
        <x14:sparklineGroup displayEmptyCellsAs="gap" xr2:uid="{00000000-0003-0000-0300-0000E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2'!D483:I483</xm:f>
              <xm:sqref>J483</xm:sqref>
            </x14:sparkline>
          </x14:sparklines>
        </x14:sparklineGroup>
        <x14:sparklineGroup displayEmptyCellsAs="gap" xr2:uid="{00000000-0003-0000-0300-0000E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2'!D482:I482</xm:f>
              <xm:sqref>J482</xm:sqref>
            </x14:sparkline>
          </x14:sparklines>
        </x14:sparklineGroup>
        <x14:sparklineGroup displayEmptyCellsAs="gap" xr2:uid="{00000000-0003-0000-0300-0000E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2'!D467:I467</xm:f>
              <xm:sqref>J467</xm:sqref>
            </x14:sparkline>
          </x14:sparklines>
        </x14:sparklineGroup>
        <x14:sparklineGroup displayEmptyCellsAs="gap" xr2:uid="{00000000-0003-0000-0300-0000E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2'!D466:I466</xm:f>
              <xm:sqref>J466</xm:sqref>
            </x14:sparkline>
          </x14:sparklines>
        </x14:sparklineGroup>
        <x14:sparklineGroup displayEmptyCellsAs="gap" xr2:uid="{00000000-0003-0000-0300-0000E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2'!D457:I457</xm:f>
              <xm:sqref>J457</xm:sqref>
            </x14:sparkline>
          </x14:sparklines>
        </x14:sparklineGroup>
        <x14:sparklineGroup displayEmptyCellsAs="gap" xr2:uid="{00000000-0003-0000-0300-0000E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2'!D456:I456</xm:f>
              <xm:sqref>J456</xm:sqref>
            </x14:sparkline>
          </x14:sparklines>
        </x14:sparklineGroup>
        <x14:sparklineGroup displayEmptyCellsAs="gap" xr2:uid="{00000000-0003-0000-0300-0000E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2'!D431:I431</xm:f>
              <xm:sqref>J431</xm:sqref>
            </x14:sparkline>
          </x14:sparklines>
        </x14:sparklineGroup>
        <x14:sparklineGroup displayEmptyCellsAs="gap" xr2:uid="{00000000-0003-0000-0300-0000E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2'!D430:I430</xm:f>
              <xm:sqref>J430</xm:sqref>
            </x14:sparkline>
          </x14:sparklines>
        </x14:sparklineGroup>
        <x14:sparklineGroup displayEmptyCellsAs="gap" xr2:uid="{00000000-0003-0000-0300-0000E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2'!D374:I374</xm:f>
              <xm:sqref>J374</xm:sqref>
            </x14:sparkline>
            <x14:sparkline>
              <xm:f>'Solucion 2'!D375:I375</xm:f>
              <xm:sqref>J375</xm:sqref>
            </x14:sparkline>
            <x14:sparkline>
              <xm:f>'Solucion 2'!D376:I376</xm:f>
              <xm:sqref>J376</xm:sqref>
            </x14:sparkline>
            <x14:sparkline>
              <xm:f>'Solucion 2'!D377:I377</xm:f>
              <xm:sqref>J377</xm:sqref>
            </x14:sparkline>
            <x14:sparkline>
              <xm:f>'Solucion 2'!D378:I378</xm:f>
              <xm:sqref>J378</xm:sqref>
            </x14:sparkline>
            <x14:sparkline>
              <xm:f>'Solucion 2'!D379:I379</xm:f>
              <xm:sqref>J379</xm:sqref>
            </x14:sparkline>
            <x14:sparkline>
              <xm:f>'Solucion 2'!D380:I380</xm:f>
              <xm:sqref>J380</xm:sqref>
            </x14:sparkline>
            <x14:sparkline>
              <xm:f>'Solucion 2'!D381:I381</xm:f>
              <xm:sqref>J381</xm:sqref>
            </x14:sparkline>
            <x14:sparkline>
              <xm:f>'Solucion 2'!D382:I382</xm:f>
              <xm:sqref>J382</xm:sqref>
            </x14:sparkline>
            <x14:sparkline>
              <xm:f>'Solucion 2'!D383:I383</xm:f>
              <xm:sqref>J383</xm:sqref>
            </x14:sparkline>
            <x14:sparkline>
              <xm:f>'Solucion 2'!D384:I384</xm:f>
              <xm:sqref>J384</xm:sqref>
            </x14:sparkline>
            <x14:sparkline>
              <xm:f>'Solucion 2'!D385:I385</xm:f>
              <xm:sqref>J385</xm:sqref>
            </x14:sparkline>
            <x14:sparkline>
              <xm:f>'Solucion 2'!D386:I386</xm:f>
              <xm:sqref>J386</xm:sqref>
            </x14:sparkline>
            <x14:sparkline>
              <xm:f>'Solucion 2'!D387:I387</xm:f>
              <xm:sqref>J387</xm:sqref>
            </x14:sparkline>
            <x14:sparkline>
              <xm:f>'Solucion 2'!D388:I388</xm:f>
              <xm:sqref>J388</xm:sqref>
            </x14:sparkline>
            <x14:sparkline>
              <xm:f>'Solucion 2'!D389:I389</xm:f>
              <xm:sqref>J389</xm:sqref>
            </x14:sparkline>
            <x14:sparkline>
              <xm:f>'Solucion 2'!D390:I390</xm:f>
              <xm:sqref>J390</xm:sqref>
            </x14:sparkline>
            <x14:sparkline>
              <xm:f>'Solucion 2'!D391:I391</xm:f>
              <xm:sqref>J391</xm:sqref>
            </x14:sparkline>
            <x14:sparkline>
              <xm:f>'Solucion 2'!D392:I392</xm:f>
              <xm:sqref>J392</xm:sqref>
            </x14:sparkline>
          </x14:sparklines>
        </x14:sparklineGroup>
        <x14:sparklineGroup displayEmptyCellsAs="gap" xr2:uid="{00000000-0003-0000-0300-0000D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2'!D373:I373</xm:f>
              <xm:sqref>J373</xm:sqref>
            </x14:sparkline>
          </x14:sparklines>
        </x14:sparklineGroup>
        <x14:sparklineGroup displayEmptyCellsAs="gap" xr2:uid="{00000000-0003-0000-0300-0000D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2'!D341:I341</xm:f>
              <xm:sqref>J341</xm:sqref>
            </x14:sparkline>
          </x14:sparklines>
        </x14:sparklineGroup>
        <x14:sparklineGroup displayEmptyCellsAs="gap" xr2:uid="{00000000-0003-0000-0300-0000D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2'!D340:I340</xm:f>
              <xm:sqref>J340</xm:sqref>
            </x14:sparkline>
          </x14:sparklines>
        </x14:sparklineGroup>
        <x14:sparklineGroup displayEmptyCellsAs="gap" xr2:uid="{00000000-0003-0000-0300-0000D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2'!D317:I317</xm:f>
              <xm:sqref>J317</xm:sqref>
            </x14:sparkline>
          </x14:sparklines>
        </x14:sparklineGroup>
        <x14:sparklineGroup displayEmptyCellsAs="gap" xr2:uid="{00000000-0003-0000-0300-0000D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2'!D316:I316</xm:f>
              <xm:sqref>J316</xm:sqref>
            </x14:sparkline>
          </x14:sparklines>
        </x14:sparklineGroup>
        <x14:sparklineGroup displayEmptyCellsAs="gap" xr2:uid="{00000000-0003-0000-0300-0000D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2'!D292:I292</xm:f>
              <xm:sqref>J292</xm:sqref>
            </x14:sparkline>
          </x14:sparklines>
        </x14:sparklineGroup>
        <x14:sparklineGroup displayEmptyCellsAs="gap" xr2:uid="{00000000-0003-0000-0300-0000D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2'!D291:I291</xm:f>
              <xm:sqref>J291</xm:sqref>
            </x14:sparkline>
          </x14:sparklines>
        </x14:sparklineGroup>
        <x14:sparklineGroup displayEmptyCellsAs="gap" xr2:uid="{00000000-0003-0000-0300-0000D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2'!D269:I269</xm:f>
              <xm:sqref>J269</xm:sqref>
            </x14:sparkline>
          </x14:sparklines>
        </x14:sparklineGroup>
        <x14:sparklineGroup displayEmptyCellsAs="gap" xr2:uid="{00000000-0003-0000-0300-0000D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2'!D268:I268</xm:f>
              <xm:sqref>J268</xm:sqref>
            </x14:sparkline>
          </x14:sparklines>
        </x14:sparklineGroup>
        <x14:sparklineGroup displayEmptyCellsAs="gap" xr2:uid="{00000000-0003-0000-0300-0000D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2'!D240:I240</xm:f>
              <xm:sqref>J240</xm:sqref>
            </x14:sparkline>
          </x14:sparklines>
        </x14:sparklineGroup>
        <x14:sparklineGroup displayEmptyCellsAs="gap" xr2:uid="{00000000-0003-0000-0300-0000D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2'!D239:I239</xm:f>
              <xm:sqref>J239</xm:sqref>
            </x14:sparkline>
          </x14:sparklines>
        </x14:sparklineGroup>
        <x14:sparklineGroup displayEmptyCellsAs="gap" xr2:uid="{00000000-0003-0000-0300-0000D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2'!D208:I208</xm:f>
              <xm:sqref>J208</xm:sqref>
            </x14:sparkline>
          </x14:sparklines>
        </x14:sparklineGroup>
        <x14:sparklineGroup displayEmptyCellsAs="gap" xr2:uid="{00000000-0003-0000-0300-0000D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2'!D207:I207</xm:f>
              <xm:sqref>J207</xm:sqref>
            </x14:sparkline>
          </x14:sparklines>
        </x14:sparklineGroup>
        <x14:sparklineGroup displayEmptyCellsAs="gap" xr2:uid="{00000000-0003-0000-0300-0000D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2'!D180:I180</xm:f>
              <xm:sqref>J180</xm:sqref>
            </x14:sparkline>
          </x14:sparklines>
        </x14:sparklineGroup>
        <x14:sparklineGroup displayEmptyCellsAs="gap" xr2:uid="{00000000-0003-0000-0300-0000D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2'!D179:I179</xm:f>
              <xm:sqref>J179</xm:sqref>
            </x14:sparkline>
          </x14:sparklines>
        </x14:sparklineGroup>
        <x14:sparklineGroup displayEmptyCellsAs="gap" xr2:uid="{00000000-0003-0000-0300-0000D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2'!D154:I154</xm:f>
              <xm:sqref>J154</xm:sqref>
            </x14:sparkline>
          </x14:sparklines>
        </x14:sparklineGroup>
        <x14:sparklineGroup displayEmptyCellsAs="gap" xr2:uid="{00000000-0003-0000-0300-0000C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2'!D153:I153</xm:f>
              <xm:sqref>J153</xm:sqref>
            </x14:sparkline>
          </x14:sparklines>
        </x14:sparklineGroup>
        <x14:sparklineGroup displayEmptyCellsAs="gap" xr2:uid="{00000000-0003-0000-0300-0000C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2'!D149:I149</xm:f>
              <xm:sqref>J149</xm:sqref>
            </x14:sparkline>
          </x14:sparklines>
        </x14:sparklineGroup>
        <x14:sparklineGroup displayEmptyCellsAs="gap" xr2:uid="{00000000-0003-0000-0300-0000C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2'!D148:I148</xm:f>
              <xm:sqref>J148</xm:sqref>
            </x14:sparkline>
          </x14:sparklines>
        </x14:sparklineGroup>
        <x14:sparklineGroup displayEmptyCellsAs="gap" xr2:uid="{00000000-0003-0000-0300-0000C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2'!D144:I144</xm:f>
              <xm:sqref>J144</xm:sqref>
            </x14:sparkline>
          </x14:sparklines>
        </x14:sparklineGroup>
        <x14:sparklineGroup displayEmptyCellsAs="gap" xr2:uid="{00000000-0003-0000-0300-0000C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2'!D143:I143</xm:f>
              <xm:sqref>J143</xm:sqref>
            </x14:sparkline>
          </x14:sparklines>
        </x14:sparklineGroup>
        <x14:sparklineGroup displayEmptyCellsAs="gap" xr2:uid="{00000000-0003-0000-0300-0000C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2'!D120:I120</xm:f>
              <xm:sqref>J120</xm:sqref>
            </x14:sparkline>
          </x14:sparklines>
        </x14:sparklineGroup>
        <x14:sparklineGroup displayEmptyCellsAs="gap" xr2:uid="{00000000-0003-0000-0300-0000C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2'!D117:I117</xm:f>
              <xm:sqref>J117</xm:sqref>
            </x14:sparkline>
          </x14:sparklines>
        </x14:sparklineGroup>
        <x14:sparklineGroup displayEmptyCellsAs="gap" xr2:uid="{00000000-0003-0000-0300-0000C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2'!D116:I116</xm:f>
              <xm:sqref>J116</xm:sqref>
            </x14:sparkline>
          </x14:sparklines>
        </x14:sparklineGroup>
        <x14:sparklineGroup displayEmptyCellsAs="gap" xr2:uid="{00000000-0003-0000-0300-0000C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2'!D115:I115</xm:f>
              <xm:sqref>J115</xm:sqref>
            </x14:sparkline>
          </x14:sparklines>
        </x14:sparklineGroup>
        <x14:sparklineGroup displayEmptyCellsAs="gap" xr2:uid="{00000000-0003-0000-0300-0000C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2'!D114:I114</xm:f>
              <xm:sqref>J114</xm:sqref>
            </x14:sparkline>
          </x14:sparklines>
        </x14:sparklineGroup>
        <x14:sparklineGroup displayEmptyCellsAs="gap" xr2:uid="{00000000-0003-0000-0300-0000C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2'!D113:I113</xm:f>
              <xm:sqref>J113</xm:sqref>
            </x14:sparkline>
          </x14:sparklines>
        </x14:sparklineGroup>
        <x14:sparklineGroup displayEmptyCellsAs="gap" xr2:uid="{00000000-0003-0000-0300-0000C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2'!D112:I112</xm:f>
              <xm:sqref>J112</xm:sqref>
            </x14:sparkline>
          </x14:sparklines>
        </x14:sparklineGroup>
        <x14:sparklineGroup displayEmptyCellsAs="gap" xr2:uid="{00000000-0003-0000-0300-0000C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2'!D111:I111</xm:f>
              <xm:sqref>J111</xm:sqref>
            </x14:sparkline>
          </x14:sparklines>
        </x14:sparklineGroup>
        <x14:sparklineGroup displayEmptyCellsAs="gap" xr2:uid="{00000000-0003-0000-0300-0000C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2'!D110:I110</xm:f>
              <xm:sqref>J110</xm:sqref>
            </x14:sparkline>
          </x14:sparklines>
        </x14:sparklineGroup>
        <x14:sparklineGroup displayEmptyCellsAs="gap" xr2:uid="{00000000-0003-0000-0300-0000C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2'!D109:I109</xm:f>
              <xm:sqref>J109</xm:sqref>
            </x14:sparkline>
          </x14:sparklines>
        </x14:sparklineGroup>
        <x14:sparklineGroup displayEmptyCellsAs="gap" xr2:uid="{00000000-0003-0000-0300-0000C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2'!D108:I108</xm:f>
              <xm:sqref>J108</xm:sqref>
            </x14:sparkline>
          </x14:sparklines>
        </x14:sparklineGroup>
        <x14:sparklineGroup displayEmptyCellsAs="gap" xr2:uid="{00000000-0003-0000-0300-0000B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2'!D107:I107</xm:f>
              <xm:sqref>J107</xm:sqref>
            </x14:sparkline>
          </x14:sparklines>
        </x14:sparklineGroup>
        <x14:sparklineGroup displayEmptyCellsAs="gap" xr2:uid="{00000000-0003-0000-0300-0000B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2'!D106:I106</xm:f>
              <xm:sqref>J106</xm:sqref>
            </x14:sparkline>
          </x14:sparklines>
        </x14:sparklineGroup>
        <x14:sparklineGroup displayEmptyCellsAs="gap" xr2:uid="{00000000-0003-0000-0300-0000B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2'!D105:I105</xm:f>
              <xm:sqref>J105</xm:sqref>
            </x14:sparkline>
          </x14:sparklines>
        </x14:sparklineGroup>
        <x14:sparklineGroup displayEmptyCellsAs="gap" xr2:uid="{00000000-0003-0000-0300-0000B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2'!D104:I104</xm:f>
              <xm:sqref>J104</xm:sqref>
            </x14:sparkline>
          </x14:sparklines>
        </x14:sparklineGroup>
        <x14:sparklineGroup displayEmptyCellsAs="gap" xr2:uid="{00000000-0003-0000-0300-0000B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2'!D103:I103</xm:f>
              <xm:sqref>J103</xm:sqref>
            </x14:sparkline>
          </x14:sparklines>
        </x14:sparklineGroup>
        <x14:sparklineGroup displayEmptyCellsAs="gap" xr2:uid="{00000000-0003-0000-0300-0000B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2'!D102:I102</xm:f>
              <xm:sqref>J102</xm:sqref>
            </x14:sparkline>
          </x14:sparklines>
        </x14:sparklineGroup>
        <x14:sparklineGroup displayEmptyCellsAs="gap" xr2:uid="{00000000-0003-0000-0300-0000B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2'!D101:I101</xm:f>
              <xm:sqref>J101</xm:sqref>
            </x14:sparkline>
          </x14:sparklines>
        </x14:sparklineGroup>
        <x14:sparklineGroup displayEmptyCellsAs="gap" xr2:uid="{00000000-0003-0000-0300-0000B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2'!D100:I100</xm:f>
              <xm:sqref>J100</xm:sqref>
            </x14:sparkline>
          </x14:sparklines>
        </x14:sparklineGroup>
        <x14:sparklineGroup displayEmptyCellsAs="gap" xr2:uid="{00000000-0003-0000-0300-0000B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2'!D99:I99</xm:f>
              <xm:sqref>J99</xm:sqref>
            </x14:sparkline>
          </x14:sparklines>
        </x14:sparklineGroup>
        <x14:sparklineGroup displayEmptyCellsAs="gap" xr2:uid="{00000000-0003-0000-0300-0000B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2'!D98:I98</xm:f>
              <xm:sqref>J98</xm:sqref>
            </x14:sparkline>
          </x14:sparklines>
        </x14:sparklineGroup>
        <x14:sparklineGroup displayEmptyCellsAs="gap" xr2:uid="{00000000-0003-0000-0300-0000B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2'!D97:I97</xm:f>
              <xm:sqref>J97</xm:sqref>
            </x14:sparkline>
          </x14:sparklines>
        </x14:sparklineGroup>
        <x14:sparklineGroup displayEmptyCellsAs="gap" xr2:uid="{00000000-0003-0000-0300-0000B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2'!D96:I96</xm:f>
              <xm:sqref>J96</xm:sqref>
            </x14:sparkline>
          </x14:sparklines>
        </x14:sparklineGroup>
        <x14:sparklineGroup displayEmptyCellsAs="gap" xr2:uid="{00000000-0003-0000-0300-0000B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2'!D95:I95</xm:f>
              <xm:sqref>J95</xm:sqref>
            </x14:sparkline>
          </x14:sparklines>
        </x14:sparklineGroup>
        <x14:sparklineGroup type="column" displayEmptyCellsAs="gap" xr2:uid="{00000000-0003-0000-0300-0000B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2'!D85:I85</xm:f>
              <xm:sqref>J85</xm:sqref>
            </x14:sparkline>
          </x14:sparklines>
        </x14:sparklineGroup>
        <x14:sparklineGroup displayEmptyCellsAs="gap" xr2:uid="{00000000-0003-0000-0300-0000B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2'!D84:I84</xm:f>
              <xm:sqref>J84</xm:sqref>
            </x14:sparkline>
          </x14:sparklines>
        </x14:sparklineGroup>
        <x14:sparklineGroup displayEmptyCellsAs="gap" xr2:uid="{00000000-0003-0000-0300-0000B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2'!D83:I83</xm:f>
              <xm:sqref>J83</xm:sqref>
            </x14:sparkline>
          </x14:sparklines>
        </x14:sparklineGroup>
        <x14:sparklineGroup displayEmptyCellsAs="gap" xr2:uid="{00000000-0003-0000-0300-0000A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2'!D82:I82</xm:f>
              <xm:sqref>J82</xm:sqref>
            </x14:sparkline>
          </x14:sparklines>
        </x14:sparklineGroup>
        <x14:sparklineGroup displayEmptyCellsAs="gap" xr2:uid="{00000000-0003-0000-0300-0000A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2'!D81:I81</xm:f>
              <xm:sqref>J81</xm:sqref>
            </x14:sparkline>
          </x14:sparklines>
        </x14:sparklineGroup>
        <x14:sparklineGroup displayEmptyCellsAs="gap" xr2:uid="{00000000-0003-0000-0300-0000A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2'!D80:I80</xm:f>
              <xm:sqref>J80</xm:sqref>
            </x14:sparkline>
          </x14:sparklines>
        </x14:sparklineGroup>
        <x14:sparklineGroup displayEmptyCellsAs="gap" xr2:uid="{00000000-0003-0000-0300-0000A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2'!D79:I79</xm:f>
              <xm:sqref>J79</xm:sqref>
            </x14:sparkline>
          </x14:sparklines>
        </x14:sparklineGroup>
        <x14:sparklineGroup displayEmptyCellsAs="gap" xr2:uid="{00000000-0003-0000-0300-0000A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2'!D78:I78</xm:f>
              <xm:sqref>J78</xm:sqref>
            </x14:sparkline>
          </x14:sparklines>
        </x14:sparklineGroup>
        <x14:sparklineGroup displayEmptyCellsAs="gap" xr2:uid="{00000000-0003-0000-0300-0000A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2'!D77:I77</xm:f>
              <xm:sqref>J77</xm:sqref>
            </x14:sparkline>
          </x14:sparklines>
        </x14:sparklineGroup>
        <x14:sparklineGroup displayEmptyCellsAs="gap" xr2:uid="{00000000-0003-0000-0300-0000A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2'!D76:I76</xm:f>
              <xm:sqref>J76</xm:sqref>
            </x14:sparkline>
          </x14:sparklines>
        </x14:sparklineGroup>
        <x14:sparklineGroup displayEmptyCellsAs="gap" xr2:uid="{00000000-0003-0000-0300-0000A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2'!D75:I75</xm:f>
              <xm:sqref>J75</xm:sqref>
            </x14:sparkline>
          </x14:sparklines>
        </x14:sparklineGroup>
        <x14:sparklineGroup displayEmptyCellsAs="gap" xr2:uid="{00000000-0003-0000-0300-0000A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2'!D74:I74</xm:f>
              <xm:sqref>J74</xm:sqref>
            </x14:sparkline>
          </x14:sparklines>
        </x14:sparklineGroup>
        <x14:sparklineGroup displayEmptyCellsAs="gap" xr2:uid="{00000000-0003-0000-0300-0000A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2'!D73:I73</xm:f>
              <xm:sqref>J73</xm:sqref>
            </x14:sparkline>
          </x14:sparklines>
        </x14:sparklineGroup>
        <x14:sparklineGroup displayEmptyCellsAs="gap" xr2:uid="{00000000-0003-0000-0300-0000A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2'!D72:I72</xm:f>
              <xm:sqref>J72</xm:sqref>
            </x14:sparkline>
          </x14:sparklines>
        </x14:sparklineGroup>
        <x14:sparklineGroup displayEmptyCellsAs="gap" xr2:uid="{00000000-0003-0000-0300-0000A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2'!D71:I71</xm:f>
              <xm:sqref>J71</xm:sqref>
            </x14:sparkline>
          </x14:sparklines>
        </x14:sparklineGroup>
        <x14:sparklineGroup displayEmptyCellsAs="gap" xr2:uid="{00000000-0003-0000-0300-0000A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2'!D70:I70</xm:f>
              <xm:sqref>J70</xm:sqref>
            </x14:sparkline>
          </x14:sparklines>
        </x14:sparklineGroup>
        <x14:sparklineGroup displayEmptyCellsAs="gap" xr2:uid="{00000000-0003-0000-0300-0000A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2'!D69:I69</xm:f>
              <xm:sqref>J69</xm:sqref>
            </x14:sparkline>
          </x14:sparklines>
        </x14:sparklineGroup>
        <x14:sparklineGroup displayEmptyCellsAs="gap" xr2:uid="{00000000-0003-0000-0300-0000A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2'!D68:I68</xm:f>
              <xm:sqref>J68</xm:sqref>
            </x14:sparkline>
          </x14:sparklines>
        </x14:sparklineGroup>
        <x14:sparklineGroup displayEmptyCellsAs="gap" xr2:uid="{00000000-0003-0000-0300-0000A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2'!D67:I67</xm:f>
              <xm:sqref>J67</xm:sqref>
            </x14:sparkline>
          </x14:sparklines>
        </x14:sparklineGroup>
        <x14:sparklineGroup displayEmptyCellsAs="gap" xr2:uid="{00000000-0003-0000-0300-00009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2'!D66:I66</xm:f>
              <xm:sqref>J66</xm:sqref>
            </x14:sparkline>
          </x14:sparklines>
        </x14:sparklineGroup>
        <x14:sparklineGroup displayEmptyCellsAs="gap" xr2:uid="{00000000-0003-0000-0300-00009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2'!D65:I65</xm:f>
              <xm:sqref>J65</xm:sqref>
            </x14:sparkline>
          </x14:sparklines>
        </x14:sparklineGroup>
        <x14:sparklineGroup displayEmptyCellsAs="gap" xr2:uid="{00000000-0003-0000-0300-00009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2'!D64:I64</xm:f>
              <xm:sqref>J64</xm:sqref>
            </x14:sparkline>
          </x14:sparklines>
        </x14:sparklineGroup>
        <x14:sparklineGroup displayEmptyCellsAs="gap" xr2:uid="{00000000-0003-0000-0300-00009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2'!D63:I63</xm:f>
              <xm:sqref>J63</xm:sqref>
            </x14:sparkline>
          </x14:sparklines>
        </x14:sparklineGroup>
        <x14:sparklineGroup displayEmptyCellsAs="gap" xr2:uid="{00000000-0003-0000-0300-00009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2'!D62:I62</xm:f>
              <xm:sqref>J62</xm:sqref>
            </x14:sparkline>
          </x14:sparklines>
        </x14:sparklineGroup>
        <x14:sparklineGroup displayEmptyCellsAs="gap" xr2:uid="{00000000-0003-0000-0300-00009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2'!D61:I61</xm:f>
              <xm:sqref>J61</xm:sqref>
            </x14:sparkline>
          </x14:sparklines>
        </x14:sparklineGroup>
        <x14:sparklineGroup displayEmptyCellsAs="gap" xr2:uid="{00000000-0003-0000-0300-000099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2'!D60:I60</xm:f>
              <xm:sqref>J60</xm:sqref>
            </x14:sparkline>
          </x14:sparklines>
        </x14:sparklineGroup>
        <x14:sparklineGroup displayEmptyCellsAs="gap" xr2:uid="{00000000-0003-0000-0300-00009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2'!D57:I57</xm:f>
              <xm:sqref>J57</xm:sqref>
            </x14:sparkline>
          </x14:sparklines>
        </x14:sparklineGroup>
        <x14:sparklineGroup displayEmptyCellsAs="gap" xr2:uid="{00000000-0003-0000-0300-00009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2'!D56:I56</xm:f>
              <xm:sqref>J56</xm:sqref>
            </x14:sparkline>
          </x14:sparklines>
        </x14:sparklineGroup>
        <x14:sparklineGroup displayEmptyCellsAs="gap" xr2:uid="{00000000-0003-0000-0300-00009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2'!D55:I55</xm:f>
              <xm:sqref>J55</xm:sqref>
            </x14:sparkline>
          </x14:sparklines>
        </x14:sparklineGroup>
        <x14:sparklineGroup displayEmptyCellsAs="gap" xr2:uid="{00000000-0003-0000-0300-00009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2'!D54:I54</xm:f>
              <xm:sqref>J54</xm:sqref>
            </x14:sparkline>
          </x14:sparklines>
        </x14:sparklineGroup>
        <x14:sparklineGroup displayEmptyCellsAs="gap" xr2:uid="{00000000-0003-0000-0300-00009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2'!D53:I53</xm:f>
              <xm:sqref>J53</xm:sqref>
            </x14:sparkline>
          </x14:sparklines>
        </x14:sparklineGroup>
        <x14:sparklineGroup displayEmptyCellsAs="gap" xr2:uid="{00000000-0003-0000-0300-00009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2'!D52:I52</xm:f>
              <xm:sqref>J52</xm:sqref>
            </x14:sparkline>
          </x14:sparklines>
        </x14:sparklineGroup>
        <x14:sparklineGroup displayEmptyCellsAs="gap" xr2:uid="{00000000-0003-0000-0300-00009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2'!D51:I51</xm:f>
              <xm:sqref>J51</xm:sqref>
            </x14:sparkline>
          </x14:sparklines>
        </x14:sparklineGroup>
        <x14:sparklineGroup displayEmptyCellsAs="gap" xr2:uid="{00000000-0003-0000-0300-00009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2'!D50:I50</xm:f>
              <xm:sqref>J50</xm:sqref>
            </x14:sparkline>
          </x14:sparklines>
        </x14:sparklineGroup>
        <x14:sparklineGroup displayEmptyCellsAs="gap" xr2:uid="{00000000-0003-0000-0300-00009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2'!D49:I49</xm:f>
              <xm:sqref>J49</xm:sqref>
            </x14:sparkline>
          </x14:sparklines>
        </x14:sparklineGroup>
        <x14:sparklineGroup displayEmptyCellsAs="gap" xr2:uid="{00000000-0003-0000-0300-00008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2'!D48:I48</xm:f>
              <xm:sqref>J48</xm:sqref>
            </x14:sparkline>
          </x14:sparklines>
        </x14:sparklineGroup>
        <x14:sparklineGroup displayEmptyCellsAs="gap" xr2:uid="{00000000-0003-0000-0300-00008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2'!D47:I47</xm:f>
              <xm:sqref>J47</xm:sqref>
            </x14:sparkline>
          </x14:sparklines>
        </x14:sparklineGroup>
        <x14:sparklineGroup displayEmptyCellsAs="gap" xr2:uid="{00000000-0003-0000-0300-00008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2'!D46:I46</xm:f>
              <xm:sqref>J46</xm:sqref>
            </x14:sparkline>
          </x14:sparklines>
        </x14:sparklineGroup>
        <x14:sparklineGroup displayEmptyCellsAs="gap" xr2:uid="{00000000-0003-0000-0300-00008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2'!D45:I45</xm:f>
              <xm:sqref>J45</xm:sqref>
            </x14:sparkline>
          </x14:sparklines>
        </x14:sparklineGroup>
        <x14:sparklineGroup displayEmptyCellsAs="gap" xr2:uid="{00000000-0003-0000-0300-00008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2'!D44:I44</xm:f>
              <xm:sqref>J44</xm:sqref>
            </x14:sparkline>
          </x14:sparklines>
        </x14:sparklineGroup>
        <x14:sparklineGroup displayEmptyCellsAs="gap" xr2:uid="{00000000-0003-0000-0300-00008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'Solucion 2'!D43:I43</xm:f>
              <xm:sqref>J43</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FF0000"/>
  </sheetPr>
  <dimension ref="A1:L205"/>
  <sheetViews>
    <sheetView zoomScale="115" zoomScaleNormal="115" workbookViewId="0">
      <selection activeCell="H12" sqref="H12"/>
    </sheetView>
  </sheetViews>
  <sheetFormatPr baseColWidth="10" defaultColWidth="14.42578125" defaultRowHeight="14.25" x14ac:dyDescent="0.2"/>
  <cols>
    <col min="1" max="1" width="81.42578125" style="69" bestFit="1" customWidth="1"/>
    <col min="2" max="10" width="14.42578125" style="69" customWidth="1"/>
    <col min="11" max="245" width="11.42578125" style="69" customWidth="1"/>
    <col min="246" max="246" width="37.42578125" style="69" customWidth="1"/>
    <col min="247" max="247" width="5.5703125" style="69" customWidth="1"/>
    <col min="248" max="248" width="7.85546875" style="69" customWidth="1"/>
    <col min="249" max="249" width="6.42578125" style="69" customWidth="1"/>
    <col min="250" max="16384" width="14.42578125" style="69"/>
  </cols>
  <sheetData>
    <row r="1" spans="1:12" ht="21.95" customHeight="1" x14ac:dyDescent="0.25">
      <c r="A1" s="70" t="s">
        <v>475</v>
      </c>
      <c r="B1" s="217" t="s">
        <v>466</v>
      </c>
      <c r="C1" s="68"/>
      <c r="D1" s="68"/>
      <c r="E1" s="68"/>
      <c r="F1" s="68"/>
      <c r="G1" s="68"/>
      <c r="H1" s="477" t="s">
        <v>543</v>
      </c>
      <c r="I1" s="477"/>
      <c r="J1" s="477"/>
      <c r="K1" s="477"/>
      <c r="L1" s="451" t="s">
        <v>544</v>
      </c>
    </row>
    <row r="2" spans="1:12" ht="14.45" customHeight="1" x14ac:dyDescent="0.2">
      <c r="A2" s="70" t="s">
        <v>92</v>
      </c>
      <c r="B2" s="217" t="s">
        <v>540</v>
      </c>
      <c r="J2" s="68"/>
    </row>
    <row r="3" spans="1:12" ht="21.95" customHeight="1" thickBot="1" x14ac:dyDescent="0.25">
      <c r="A3" s="68"/>
      <c r="B3" s="417"/>
      <c r="C3" s="450" t="s">
        <v>539</v>
      </c>
      <c r="D3" s="68"/>
      <c r="E3" s="68"/>
      <c r="F3" s="68"/>
      <c r="G3" s="68"/>
      <c r="H3" s="68"/>
      <c r="I3" s="68"/>
      <c r="J3" s="68"/>
    </row>
    <row r="4" spans="1:12" ht="15.2" customHeight="1" thickBot="1" x14ac:dyDescent="0.3">
      <c r="A4" s="68"/>
      <c r="B4" s="418" t="s">
        <v>542</v>
      </c>
      <c r="C4" s="185"/>
      <c r="D4" s="185"/>
      <c r="E4" s="186"/>
      <c r="F4" s="186"/>
      <c r="G4" s="186"/>
      <c r="H4" s="186"/>
      <c r="I4" s="187"/>
      <c r="J4" s="68"/>
    </row>
    <row r="5" spans="1:12" ht="21.95" customHeight="1" thickBot="1" x14ac:dyDescent="0.25">
      <c r="A5" s="68"/>
      <c r="B5" s="68"/>
      <c r="C5" s="68"/>
      <c r="D5" s="68"/>
      <c r="E5" s="68"/>
      <c r="F5" s="68"/>
      <c r="G5" s="68"/>
      <c r="H5" s="68"/>
      <c r="I5" s="68"/>
      <c r="J5" s="68"/>
    </row>
    <row r="6" spans="1:12" s="71" customFormat="1" ht="15.2" customHeight="1" thickBot="1" x14ac:dyDescent="0.3">
      <c r="A6" s="421" t="s">
        <v>93</v>
      </c>
      <c r="B6" s="422">
        <f ca="1">YEAR(TODAY())-5</f>
        <v>2020</v>
      </c>
      <c r="C6" s="423">
        <f t="shared" ref="C6:F6" ca="1" si="0">B6+1</f>
        <v>2021</v>
      </c>
      <c r="D6" s="422">
        <f t="shared" ca="1" si="0"/>
        <v>2022</v>
      </c>
      <c r="E6" s="423">
        <f t="shared" ca="1" si="0"/>
        <v>2023</v>
      </c>
      <c r="F6" s="424">
        <f t="shared" ca="1" si="0"/>
        <v>2024</v>
      </c>
    </row>
    <row r="7" spans="1:12" ht="15.2" customHeight="1" x14ac:dyDescent="0.2">
      <c r="A7" s="425" t="s">
        <v>94</v>
      </c>
      <c r="B7" s="426">
        <v>340</v>
      </c>
      <c r="C7" s="427">
        <v>351</v>
      </c>
      <c r="D7" s="426">
        <v>358</v>
      </c>
      <c r="E7" s="427">
        <v>394</v>
      </c>
      <c r="F7" s="428">
        <v>314</v>
      </c>
    </row>
    <row r="8" spans="1:12" ht="15.2" customHeight="1" x14ac:dyDescent="0.25">
      <c r="A8" s="437" t="s">
        <v>95</v>
      </c>
      <c r="B8" s="430"/>
      <c r="C8" s="431"/>
      <c r="D8" s="430"/>
      <c r="E8" s="431"/>
      <c r="F8" s="432"/>
      <c r="H8" s="71" t="s">
        <v>527</v>
      </c>
    </row>
    <row r="9" spans="1:12" ht="15.2" customHeight="1" x14ac:dyDescent="0.25">
      <c r="A9" s="437" t="s">
        <v>96</v>
      </c>
      <c r="B9" s="430">
        <v>20627518</v>
      </c>
      <c r="C9" s="431">
        <v>21840566</v>
      </c>
      <c r="D9" s="430">
        <v>23218877</v>
      </c>
      <c r="E9" s="431">
        <v>24229858</v>
      </c>
      <c r="F9" s="432">
        <v>21221754</v>
      </c>
      <c r="H9"/>
    </row>
    <row r="10" spans="1:12" ht="15.2" customHeight="1" x14ac:dyDescent="0.25">
      <c r="A10" s="439" t="s">
        <v>97</v>
      </c>
      <c r="B10" s="475">
        <v>69588966</v>
      </c>
      <c r="C10" s="431">
        <v>73778340</v>
      </c>
      <c r="D10" s="430">
        <v>77277947</v>
      </c>
      <c r="E10" s="431">
        <v>81354061</v>
      </c>
      <c r="F10" s="432">
        <v>69095732</v>
      </c>
      <c r="H10" s="446" t="s">
        <v>554</v>
      </c>
    </row>
    <row r="11" spans="1:12" ht="15.2" customHeight="1" x14ac:dyDescent="0.25">
      <c r="A11" s="437" t="s">
        <v>98</v>
      </c>
      <c r="B11" s="430"/>
      <c r="C11" s="431"/>
      <c r="D11" s="430"/>
      <c r="E11" s="431"/>
      <c r="F11" s="432"/>
      <c r="H11" s="446" t="s">
        <v>555</v>
      </c>
    </row>
    <row r="12" spans="1:12" ht="15.2" customHeight="1" x14ac:dyDescent="0.2">
      <c r="A12" s="437" t="s">
        <v>99</v>
      </c>
      <c r="B12" s="430">
        <v>69588966</v>
      </c>
      <c r="C12" s="431">
        <v>73778340</v>
      </c>
      <c r="D12" s="430">
        <v>77277947</v>
      </c>
      <c r="E12" s="431">
        <v>81345011</v>
      </c>
      <c r="F12" s="432">
        <v>69092896</v>
      </c>
    </row>
    <row r="13" spans="1:12" ht="15.2" customHeight="1" x14ac:dyDescent="0.2">
      <c r="A13" s="437" t="s">
        <v>100</v>
      </c>
      <c r="B13" s="430">
        <v>68841736</v>
      </c>
      <c r="C13" s="431">
        <v>72919268</v>
      </c>
      <c r="D13" s="430">
        <v>76220076</v>
      </c>
      <c r="E13" s="431">
        <v>80381169</v>
      </c>
      <c r="F13" s="432">
        <v>68233252</v>
      </c>
    </row>
    <row r="14" spans="1:12" ht="15.2" customHeight="1" x14ac:dyDescent="0.2">
      <c r="A14" s="437" t="s">
        <v>101</v>
      </c>
      <c r="B14" s="430">
        <v>747230</v>
      </c>
      <c r="C14" s="431">
        <v>859072</v>
      </c>
      <c r="D14" s="430">
        <v>1057871</v>
      </c>
      <c r="E14" s="431">
        <v>963842</v>
      </c>
      <c r="F14" s="432">
        <v>859644</v>
      </c>
    </row>
    <row r="15" spans="1:12" ht="15.2" customHeight="1" x14ac:dyDescent="0.25">
      <c r="A15" s="437" t="s">
        <v>102</v>
      </c>
      <c r="B15" s="430">
        <v>540744</v>
      </c>
      <c r="C15" s="431">
        <v>580353</v>
      </c>
      <c r="D15" s="430">
        <v>692800</v>
      </c>
      <c r="E15" s="431">
        <v>693492</v>
      </c>
      <c r="F15" s="432">
        <v>542091</v>
      </c>
      <c r="H15" s="69" t="s">
        <v>529</v>
      </c>
    </row>
    <row r="16" spans="1:12" ht="15.2" customHeight="1" x14ac:dyDescent="0.25">
      <c r="A16" s="437" t="s">
        <v>103</v>
      </c>
      <c r="B16" s="430">
        <v>206486</v>
      </c>
      <c r="C16" s="431">
        <v>278719</v>
      </c>
      <c r="D16" s="430">
        <v>365071</v>
      </c>
      <c r="E16" s="431">
        <v>270350</v>
      </c>
      <c r="F16" s="432">
        <v>317553</v>
      </c>
      <c r="H16" s="446" t="s">
        <v>528</v>
      </c>
    </row>
    <row r="17" spans="1:6" ht="15.2" customHeight="1" x14ac:dyDescent="0.2">
      <c r="A17" s="437" t="s">
        <v>104</v>
      </c>
      <c r="B17" s="430"/>
      <c r="C17" s="431"/>
      <c r="D17" s="430"/>
      <c r="E17" s="431"/>
      <c r="F17" s="432"/>
    </row>
    <row r="18" spans="1:6" ht="15.2" customHeight="1" x14ac:dyDescent="0.2">
      <c r="A18" s="437" t="s">
        <v>105</v>
      </c>
      <c r="B18" s="430">
        <v>68374994</v>
      </c>
      <c r="C18" s="431">
        <v>72488569</v>
      </c>
      <c r="D18" s="430">
        <v>74360308</v>
      </c>
      <c r="E18" s="431">
        <v>78303092</v>
      </c>
      <c r="F18" s="432">
        <v>67266997</v>
      </c>
    </row>
    <row r="19" spans="1:6" ht="15.2" customHeight="1" x14ac:dyDescent="0.2">
      <c r="A19" s="437" t="s">
        <v>106</v>
      </c>
      <c r="B19" s="430">
        <v>5262415</v>
      </c>
      <c r="C19" s="431">
        <v>5526947</v>
      </c>
      <c r="D19" s="430">
        <v>5649579</v>
      </c>
      <c r="E19" s="431">
        <v>6148844</v>
      </c>
      <c r="F19" s="432">
        <v>6228593</v>
      </c>
    </row>
    <row r="20" spans="1:6" ht="15.2" customHeight="1" x14ac:dyDescent="0.2">
      <c r="A20" s="437" t="s">
        <v>107</v>
      </c>
      <c r="B20" s="430">
        <v>63112579</v>
      </c>
      <c r="C20" s="431">
        <v>66961622</v>
      </c>
      <c r="D20" s="430">
        <v>68710729</v>
      </c>
      <c r="E20" s="431">
        <v>72154248</v>
      </c>
      <c r="F20" s="432">
        <v>61038404</v>
      </c>
    </row>
    <row r="21" spans="1:6" ht="15.2" customHeight="1" x14ac:dyDescent="0.2">
      <c r="A21" s="437" t="s">
        <v>108</v>
      </c>
      <c r="B21" s="430">
        <v>52068395</v>
      </c>
      <c r="C21" s="431">
        <v>55238812</v>
      </c>
      <c r="D21" s="430">
        <v>57608886</v>
      </c>
      <c r="E21" s="431">
        <v>60553795</v>
      </c>
      <c r="F21" s="432">
        <v>50623474</v>
      </c>
    </row>
    <row r="22" spans="1:6" ht="15.2" customHeight="1" x14ac:dyDescent="0.2">
      <c r="A22" s="437" t="s">
        <v>109</v>
      </c>
      <c r="B22" s="430">
        <v>42259</v>
      </c>
      <c r="C22" s="431">
        <v>16855</v>
      </c>
      <c r="D22" s="430">
        <v>11867</v>
      </c>
      <c r="E22" s="431">
        <v>1784</v>
      </c>
      <c r="F22" s="432">
        <v>2467</v>
      </c>
    </row>
    <row r="23" spans="1:6" ht="15.2" customHeight="1" x14ac:dyDescent="0.2">
      <c r="A23" s="437" t="s">
        <v>110</v>
      </c>
      <c r="B23" s="430">
        <v>3064688</v>
      </c>
      <c r="C23" s="431">
        <v>3284183</v>
      </c>
      <c r="D23" s="430">
        <v>3537949</v>
      </c>
      <c r="E23" s="431">
        <v>3427808</v>
      </c>
      <c r="F23" s="432">
        <v>2747029</v>
      </c>
    </row>
    <row r="24" spans="1:6" ht="15.2" customHeight="1" x14ac:dyDescent="0.2">
      <c r="A24" s="437" t="s">
        <v>111</v>
      </c>
      <c r="B24" s="430">
        <v>222122</v>
      </c>
      <c r="C24" s="431">
        <v>234508</v>
      </c>
      <c r="D24" s="430">
        <v>299498</v>
      </c>
      <c r="E24" s="431">
        <v>180758</v>
      </c>
      <c r="F24" s="432">
        <v>159828</v>
      </c>
    </row>
    <row r="25" spans="1:6" ht="15.2" customHeight="1" x14ac:dyDescent="0.2">
      <c r="A25" s="437" t="s">
        <v>112</v>
      </c>
      <c r="B25" s="430">
        <v>16927</v>
      </c>
      <c r="C25" s="431">
        <v>16555</v>
      </c>
      <c r="D25" s="430">
        <v>22833</v>
      </c>
      <c r="E25" s="431">
        <v>24725</v>
      </c>
      <c r="F25" s="432">
        <v>23928</v>
      </c>
    </row>
    <row r="26" spans="1:6" ht="15.2" customHeight="1" x14ac:dyDescent="0.2">
      <c r="A26" s="437" t="s">
        <v>113</v>
      </c>
      <c r="B26" s="430">
        <v>2825639</v>
      </c>
      <c r="C26" s="431">
        <v>3033120</v>
      </c>
      <c r="D26" s="430">
        <v>3215618</v>
      </c>
      <c r="E26" s="431">
        <v>3222325</v>
      </c>
      <c r="F26" s="432">
        <v>2563273</v>
      </c>
    </row>
    <row r="27" spans="1:6" ht="15.2" customHeight="1" x14ac:dyDescent="0.2">
      <c r="A27" s="437" t="s">
        <v>114</v>
      </c>
      <c r="B27" s="430">
        <v>7236048</v>
      </c>
      <c r="C27" s="431">
        <v>7745066</v>
      </c>
      <c r="D27" s="430">
        <v>8393326</v>
      </c>
      <c r="E27" s="431">
        <v>9119228</v>
      </c>
      <c r="F27" s="432">
        <v>8094982</v>
      </c>
    </row>
    <row r="28" spans="1:6" ht="15.2" customHeight="1" x14ac:dyDescent="0.2">
      <c r="A28" s="437" t="s">
        <v>115</v>
      </c>
      <c r="B28" s="430">
        <v>52947367</v>
      </c>
      <c r="C28" s="431">
        <v>56151602</v>
      </c>
      <c r="D28" s="430">
        <v>58621876</v>
      </c>
      <c r="E28" s="431">
        <v>61242207</v>
      </c>
      <c r="F28" s="432">
        <v>50885889</v>
      </c>
    </row>
    <row r="29" spans="1:6" ht="15.2" customHeight="1" x14ac:dyDescent="0.2">
      <c r="A29" s="437" t="s">
        <v>116</v>
      </c>
      <c r="B29" s="430"/>
      <c r="C29" s="431"/>
      <c r="D29" s="430"/>
      <c r="E29" s="431"/>
      <c r="F29" s="432"/>
    </row>
    <row r="30" spans="1:6" ht="15.2" customHeight="1" x14ac:dyDescent="0.2">
      <c r="A30" s="437" t="s">
        <v>117</v>
      </c>
      <c r="B30" s="430">
        <v>52705273</v>
      </c>
      <c r="C30" s="431">
        <v>55869701</v>
      </c>
      <c r="D30" s="430">
        <v>58059997</v>
      </c>
      <c r="E30" s="431">
        <v>60716105</v>
      </c>
      <c r="F30" s="432">
        <v>50210741</v>
      </c>
    </row>
    <row r="31" spans="1:6" ht="15.2" customHeight="1" x14ac:dyDescent="0.2">
      <c r="A31" s="437" t="s">
        <v>100</v>
      </c>
      <c r="B31" s="430">
        <v>49573078</v>
      </c>
      <c r="C31" s="431">
        <v>52107603</v>
      </c>
      <c r="D31" s="430">
        <v>53718109</v>
      </c>
      <c r="E31" s="431">
        <v>56313899</v>
      </c>
      <c r="F31" s="432">
        <v>47422092</v>
      </c>
    </row>
    <row r="32" spans="1:6" ht="15.2" customHeight="1" x14ac:dyDescent="0.2">
      <c r="A32" s="437" t="s">
        <v>101</v>
      </c>
      <c r="B32" s="430">
        <v>3132195</v>
      </c>
      <c r="C32" s="431">
        <v>3762098</v>
      </c>
      <c r="D32" s="430">
        <v>4341888</v>
      </c>
      <c r="E32" s="431">
        <v>4402206</v>
      </c>
      <c r="F32" s="432">
        <v>2788649</v>
      </c>
    </row>
    <row r="33" spans="1:6" ht="15.2" customHeight="1" x14ac:dyDescent="0.2">
      <c r="A33" s="437" t="s">
        <v>102</v>
      </c>
      <c r="B33" s="430">
        <v>2112256</v>
      </c>
      <c r="C33" s="431">
        <v>2298117</v>
      </c>
      <c r="D33" s="430">
        <v>2779725</v>
      </c>
      <c r="E33" s="431">
        <v>2759970</v>
      </c>
      <c r="F33" s="432">
        <v>1397587</v>
      </c>
    </row>
    <row r="34" spans="1:6" ht="15.2" customHeight="1" x14ac:dyDescent="0.2">
      <c r="A34" s="437" t="s">
        <v>103</v>
      </c>
      <c r="B34" s="430">
        <v>1019939</v>
      </c>
      <c r="C34" s="431">
        <v>1463981</v>
      </c>
      <c r="D34" s="430">
        <v>1562163</v>
      </c>
      <c r="E34" s="431">
        <v>1642236</v>
      </c>
      <c r="F34" s="432">
        <v>1391062</v>
      </c>
    </row>
    <row r="35" spans="1:6" ht="15.2" customHeight="1" x14ac:dyDescent="0.2">
      <c r="A35" s="437" t="s">
        <v>118</v>
      </c>
      <c r="B35" s="430"/>
      <c r="C35" s="431"/>
      <c r="D35" s="430"/>
      <c r="E35" s="431"/>
      <c r="F35" s="432"/>
    </row>
    <row r="36" spans="1:6" ht="15.2" customHeight="1" x14ac:dyDescent="0.2">
      <c r="A36" s="437" t="s">
        <v>119</v>
      </c>
      <c r="B36" s="430">
        <v>52031010</v>
      </c>
      <c r="C36" s="431">
        <v>55191850</v>
      </c>
      <c r="D36" s="430">
        <v>56638275</v>
      </c>
      <c r="E36" s="431">
        <v>59186601</v>
      </c>
      <c r="F36" s="432">
        <v>49651619</v>
      </c>
    </row>
    <row r="37" spans="1:6" ht="15.2" customHeight="1" x14ac:dyDescent="0.2">
      <c r="A37" s="437" t="s">
        <v>106</v>
      </c>
      <c r="B37" s="430">
        <v>7682812</v>
      </c>
      <c r="C37" s="431">
        <v>8074319</v>
      </c>
      <c r="D37" s="430">
        <v>8731661</v>
      </c>
      <c r="E37" s="431">
        <v>11314255</v>
      </c>
      <c r="F37" s="432">
        <v>9406906</v>
      </c>
    </row>
    <row r="38" spans="1:6" ht="15.2" customHeight="1" x14ac:dyDescent="0.2">
      <c r="A38" s="437" t="s">
        <v>107</v>
      </c>
      <c r="B38" s="430">
        <v>44348198</v>
      </c>
      <c r="C38" s="431">
        <v>47117531</v>
      </c>
      <c r="D38" s="430">
        <v>47906614</v>
      </c>
      <c r="E38" s="431">
        <v>47872346</v>
      </c>
      <c r="F38" s="432">
        <v>40244713</v>
      </c>
    </row>
    <row r="39" spans="1:6" ht="15.2" customHeight="1" x14ac:dyDescent="0.2">
      <c r="A39" s="437" t="s">
        <v>120</v>
      </c>
      <c r="B39" s="430">
        <v>465472</v>
      </c>
      <c r="C39" s="431">
        <v>437713</v>
      </c>
      <c r="D39" s="430">
        <v>432168</v>
      </c>
      <c r="E39" s="431">
        <v>-4020</v>
      </c>
      <c r="F39" s="432">
        <v>-580739</v>
      </c>
    </row>
    <row r="40" spans="1:6" ht="15.2" customHeight="1" x14ac:dyDescent="0.2">
      <c r="A40" s="437" t="s">
        <v>121</v>
      </c>
      <c r="B40" s="430">
        <v>52068395</v>
      </c>
      <c r="C40" s="431">
        <v>55238812</v>
      </c>
      <c r="D40" s="430">
        <v>57608886</v>
      </c>
      <c r="E40" s="431">
        <v>60553795</v>
      </c>
      <c r="F40" s="432">
        <v>50623474</v>
      </c>
    </row>
    <row r="41" spans="1:6" ht="15.2" customHeight="1" x14ac:dyDescent="0.2">
      <c r="A41" s="437" t="s">
        <v>122</v>
      </c>
      <c r="B41" s="430">
        <v>6822548</v>
      </c>
      <c r="C41" s="431">
        <v>7269989</v>
      </c>
      <c r="D41" s="430">
        <v>7812504</v>
      </c>
      <c r="E41" s="431">
        <v>8426796</v>
      </c>
      <c r="F41" s="432">
        <v>7251828</v>
      </c>
    </row>
    <row r="42" spans="1:6" ht="15.2" customHeight="1" x14ac:dyDescent="0.2">
      <c r="A42" s="437" t="s">
        <v>123</v>
      </c>
      <c r="B42" s="430">
        <v>13391470</v>
      </c>
      <c r="C42" s="431">
        <v>14095500</v>
      </c>
      <c r="D42" s="430">
        <v>14825551</v>
      </c>
      <c r="E42" s="431">
        <v>15110630</v>
      </c>
      <c r="F42" s="432">
        <v>13126772</v>
      </c>
    </row>
    <row r="43" spans="1:6" ht="15.2" customHeight="1" x14ac:dyDescent="0.2">
      <c r="A43" s="437" t="s">
        <v>124</v>
      </c>
      <c r="B43" s="430">
        <v>8350369</v>
      </c>
      <c r="C43" s="431">
        <v>8946722</v>
      </c>
      <c r="D43" s="430">
        <v>9323705</v>
      </c>
      <c r="E43" s="431">
        <v>9921895</v>
      </c>
      <c r="F43" s="432">
        <v>8598042</v>
      </c>
    </row>
    <row r="44" spans="1:6" ht="15.2" customHeight="1" x14ac:dyDescent="0.2">
      <c r="A44" s="439" t="s">
        <v>125</v>
      </c>
      <c r="B44" s="475">
        <v>5041101</v>
      </c>
      <c r="C44" s="431">
        <v>5148778</v>
      </c>
      <c r="D44" s="430">
        <v>5501846</v>
      </c>
      <c r="E44" s="431">
        <v>5188735</v>
      </c>
      <c r="F44" s="432">
        <v>4528730</v>
      </c>
    </row>
    <row r="45" spans="1:6" ht="15.2" customHeight="1" x14ac:dyDescent="0.2">
      <c r="A45" s="437" t="s">
        <v>126</v>
      </c>
      <c r="B45" s="430">
        <v>133745</v>
      </c>
      <c r="C45" s="431">
        <v>20560</v>
      </c>
      <c r="D45" s="430">
        <v>59982</v>
      </c>
      <c r="E45" s="431">
        <v>-106754</v>
      </c>
      <c r="F45" s="432">
        <v>-33254</v>
      </c>
    </row>
    <row r="46" spans="1:6" ht="15.2" customHeight="1" x14ac:dyDescent="0.2">
      <c r="A46" s="437" t="s">
        <v>127</v>
      </c>
      <c r="B46" s="430">
        <v>490821</v>
      </c>
      <c r="C46" s="431">
        <v>523604</v>
      </c>
      <c r="D46" s="430">
        <v>729613</v>
      </c>
      <c r="E46" s="431">
        <v>912058</v>
      </c>
      <c r="F46" s="432">
        <v>646868</v>
      </c>
    </row>
    <row r="47" spans="1:6" ht="15.2" customHeight="1" x14ac:dyDescent="0.2">
      <c r="A47" s="437" t="s">
        <v>128</v>
      </c>
      <c r="B47" s="430">
        <v>249922</v>
      </c>
      <c r="C47" s="431">
        <v>219404</v>
      </c>
      <c r="D47" s="430">
        <v>334254</v>
      </c>
      <c r="E47" s="431">
        <v>515268</v>
      </c>
      <c r="F47" s="432">
        <v>463999</v>
      </c>
    </row>
    <row r="48" spans="1:6" ht="15.2" customHeight="1" x14ac:dyDescent="0.2">
      <c r="A48" s="437" t="s">
        <v>129</v>
      </c>
      <c r="B48" s="430">
        <v>232138</v>
      </c>
      <c r="C48" s="431">
        <v>294282</v>
      </c>
      <c r="D48" s="430">
        <v>366499</v>
      </c>
      <c r="E48" s="431">
        <v>381777</v>
      </c>
      <c r="F48" s="432">
        <v>178580</v>
      </c>
    </row>
    <row r="49" spans="1:6" ht="15.2" customHeight="1" x14ac:dyDescent="0.2">
      <c r="A49" s="437" t="s">
        <v>130</v>
      </c>
      <c r="B49" s="430">
        <v>0</v>
      </c>
      <c r="C49" s="431">
        <v>0</v>
      </c>
      <c r="D49" s="430">
        <v>0</v>
      </c>
      <c r="E49" s="431">
        <v>624</v>
      </c>
      <c r="F49" s="432">
        <v>685</v>
      </c>
    </row>
    <row r="50" spans="1:6" ht="15.2" customHeight="1" x14ac:dyDescent="0.2">
      <c r="A50" s="437" t="s">
        <v>131</v>
      </c>
      <c r="B50" s="430">
        <v>8761</v>
      </c>
      <c r="C50" s="431">
        <v>9918</v>
      </c>
      <c r="D50" s="430">
        <v>28860</v>
      </c>
      <c r="E50" s="431">
        <v>14389</v>
      </c>
      <c r="F50" s="432">
        <v>3604</v>
      </c>
    </row>
    <row r="51" spans="1:6" ht="15.2" customHeight="1" x14ac:dyDescent="0.2">
      <c r="A51" s="437" t="s">
        <v>132</v>
      </c>
      <c r="B51" s="430">
        <v>357076</v>
      </c>
      <c r="C51" s="431">
        <v>503044</v>
      </c>
      <c r="D51" s="430">
        <v>669631</v>
      </c>
      <c r="E51" s="431">
        <v>1018812</v>
      </c>
      <c r="F51" s="432">
        <v>680122</v>
      </c>
    </row>
    <row r="52" spans="1:6" ht="15.2" customHeight="1" x14ac:dyDescent="0.2">
      <c r="A52" s="437" t="s">
        <v>133</v>
      </c>
      <c r="B52" s="430">
        <v>261779</v>
      </c>
      <c r="C52" s="431">
        <v>416809</v>
      </c>
      <c r="D52" s="430">
        <v>553128</v>
      </c>
      <c r="E52" s="431">
        <v>830206</v>
      </c>
      <c r="F52" s="432">
        <v>522672</v>
      </c>
    </row>
    <row r="53" spans="1:6" ht="15.2" customHeight="1" x14ac:dyDescent="0.2">
      <c r="A53" s="437" t="s">
        <v>134</v>
      </c>
      <c r="B53" s="430">
        <v>95297</v>
      </c>
      <c r="C53" s="431">
        <v>86235</v>
      </c>
      <c r="D53" s="430">
        <v>116503</v>
      </c>
      <c r="E53" s="431">
        <v>188606</v>
      </c>
      <c r="F53" s="432">
        <v>157450</v>
      </c>
    </row>
    <row r="54" spans="1:6" ht="15.2" customHeight="1" x14ac:dyDescent="0.2">
      <c r="A54" s="437" t="s">
        <v>135</v>
      </c>
      <c r="B54" s="430">
        <v>1878451</v>
      </c>
      <c r="C54" s="431">
        <v>2074745</v>
      </c>
      <c r="D54" s="430">
        <v>2156565</v>
      </c>
      <c r="E54" s="431">
        <v>2135497</v>
      </c>
      <c r="F54" s="432">
        <v>1891519</v>
      </c>
    </row>
    <row r="55" spans="1:6" ht="15.2" customHeight="1" x14ac:dyDescent="0.2">
      <c r="A55" s="437" t="s">
        <v>136</v>
      </c>
      <c r="B55" s="430">
        <v>1849285</v>
      </c>
      <c r="C55" s="431">
        <v>2066488</v>
      </c>
      <c r="D55" s="430">
        <v>2135906</v>
      </c>
      <c r="E55" s="431">
        <v>2102673</v>
      </c>
      <c r="F55" s="432">
        <v>1896441</v>
      </c>
    </row>
    <row r="56" spans="1:6" ht="15.2" customHeight="1" x14ac:dyDescent="0.2">
      <c r="A56" s="437" t="s">
        <v>137</v>
      </c>
      <c r="B56" s="430">
        <v>29166</v>
      </c>
      <c r="C56" s="431">
        <v>8257</v>
      </c>
      <c r="D56" s="430">
        <v>20659</v>
      </c>
      <c r="E56" s="431">
        <v>32824</v>
      </c>
      <c r="F56" s="432">
        <v>-4922</v>
      </c>
    </row>
    <row r="57" spans="1:6" ht="15.2" customHeight="1" x14ac:dyDescent="0.2">
      <c r="A57" s="437" t="s">
        <v>138</v>
      </c>
      <c r="B57" s="430">
        <v>3296395</v>
      </c>
      <c r="C57" s="431">
        <v>3094593</v>
      </c>
      <c r="D57" s="430">
        <v>3405263</v>
      </c>
      <c r="E57" s="431">
        <v>2946484</v>
      </c>
      <c r="F57" s="432">
        <v>2603957</v>
      </c>
    </row>
    <row r="58" spans="1:6" ht="15.2" customHeight="1" x14ac:dyDescent="0.2">
      <c r="A58" s="437" t="s">
        <v>139</v>
      </c>
      <c r="B58" s="430">
        <v>-64313</v>
      </c>
      <c r="C58" s="431">
        <v>132760</v>
      </c>
      <c r="D58" s="430">
        <v>202788</v>
      </c>
      <c r="E58" s="431">
        <v>-194926</v>
      </c>
      <c r="F58" s="432">
        <v>-290088</v>
      </c>
    </row>
    <row r="59" spans="1:6" ht="15.2" customHeight="1" x14ac:dyDescent="0.2">
      <c r="A59" s="437" t="s">
        <v>140</v>
      </c>
      <c r="B59" s="430">
        <v>117990</v>
      </c>
      <c r="C59" s="431">
        <v>250972</v>
      </c>
      <c r="D59" s="430">
        <v>431041</v>
      </c>
      <c r="E59" s="431">
        <v>245137</v>
      </c>
      <c r="F59" s="432">
        <v>12430</v>
      </c>
    </row>
    <row r="60" spans="1:6" ht="15.2" customHeight="1" x14ac:dyDescent="0.2">
      <c r="A60" s="437" t="s">
        <v>141</v>
      </c>
      <c r="B60" s="430">
        <v>95288</v>
      </c>
      <c r="C60" s="431">
        <v>208348</v>
      </c>
      <c r="D60" s="430">
        <v>293031</v>
      </c>
      <c r="E60" s="431">
        <v>267879</v>
      </c>
      <c r="F60" s="432">
        <v>5100</v>
      </c>
    </row>
    <row r="61" spans="1:6" ht="15.2" customHeight="1" x14ac:dyDescent="0.2">
      <c r="A61" s="437" t="s">
        <v>142</v>
      </c>
      <c r="B61" s="430">
        <v>18374</v>
      </c>
      <c r="C61" s="431">
        <v>41479</v>
      </c>
      <c r="D61" s="430">
        <v>131724</v>
      </c>
      <c r="E61" s="431">
        <v>-22742</v>
      </c>
      <c r="F61" s="432">
        <v>7330</v>
      </c>
    </row>
    <row r="62" spans="1:6" ht="15.2" customHeight="1" x14ac:dyDescent="0.2">
      <c r="A62" s="437" t="s">
        <v>143</v>
      </c>
      <c r="B62" s="430">
        <v>4328</v>
      </c>
      <c r="C62" s="431">
        <v>1145</v>
      </c>
      <c r="D62" s="430">
        <v>6286</v>
      </c>
      <c r="E62" s="431">
        <v>0</v>
      </c>
      <c r="F62" s="432">
        <v>0</v>
      </c>
    </row>
    <row r="63" spans="1:6" ht="15.2" customHeight="1" x14ac:dyDescent="0.2">
      <c r="A63" s="437" t="s">
        <v>144</v>
      </c>
      <c r="B63" s="430">
        <v>182303</v>
      </c>
      <c r="C63" s="431">
        <v>118212</v>
      </c>
      <c r="D63" s="430">
        <v>228253</v>
      </c>
      <c r="E63" s="431">
        <v>440063</v>
      </c>
      <c r="F63" s="432">
        <v>302518</v>
      </c>
    </row>
    <row r="64" spans="1:6" ht="15.2" customHeight="1" x14ac:dyDescent="0.2">
      <c r="A64" s="437" t="s">
        <v>141</v>
      </c>
      <c r="B64" s="430">
        <v>74287</v>
      </c>
      <c r="C64" s="431">
        <v>18804</v>
      </c>
      <c r="D64" s="430">
        <v>7856</v>
      </c>
      <c r="E64" s="431">
        <v>69869</v>
      </c>
      <c r="F64" s="432">
        <v>68027</v>
      </c>
    </row>
    <row r="65" spans="1:8" ht="15.2" customHeight="1" x14ac:dyDescent="0.2">
      <c r="A65" s="437" t="s">
        <v>142</v>
      </c>
      <c r="B65" s="430">
        <v>107647</v>
      </c>
      <c r="C65" s="431">
        <v>100195</v>
      </c>
      <c r="D65" s="430">
        <v>199684</v>
      </c>
      <c r="E65" s="431">
        <v>370194</v>
      </c>
      <c r="F65" s="432">
        <v>234491</v>
      </c>
    </row>
    <row r="66" spans="1:8" ht="15.2" customHeight="1" x14ac:dyDescent="0.2">
      <c r="A66" s="437" t="s">
        <v>143</v>
      </c>
      <c r="B66" s="430">
        <v>369</v>
      </c>
      <c r="C66" s="431">
        <v>-787</v>
      </c>
      <c r="D66" s="430">
        <v>20713</v>
      </c>
      <c r="E66" s="431">
        <v>0</v>
      </c>
      <c r="F66" s="432">
        <v>0</v>
      </c>
    </row>
    <row r="67" spans="1:8" ht="15.2" customHeight="1" x14ac:dyDescent="0.2">
      <c r="A67" s="437" t="s">
        <v>145</v>
      </c>
      <c r="B67" s="430">
        <v>-105226</v>
      </c>
      <c r="C67" s="431">
        <v>-88295</v>
      </c>
      <c r="D67" s="430">
        <v>-172635</v>
      </c>
      <c r="E67" s="431">
        <v>-123926</v>
      </c>
      <c r="F67" s="432">
        <v>-167313</v>
      </c>
    </row>
    <row r="68" spans="1:8" ht="15.2" customHeight="1" x14ac:dyDescent="0.2">
      <c r="A68" s="437" t="s">
        <v>146</v>
      </c>
      <c r="B68" s="430">
        <v>0</v>
      </c>
      <c r="C68" s="431">
        <v>0</v>
      </c>
      <c r="D68" s="430">
        <v>0</v>
      </c>
      <c r="E68" s="431">
        <v>4233</v>
      </c>
      <c r="F68" s="432">
        <v>-16811</v>
      </c>
      <c r="H68" s="69" t="s">
        <v>531</v>
      </c>
    </row>
    <row r="69" spans="1:8" ht="15.2" customHeight="1" x14ac:dyDescent="0.25">
      <c r="A69" s="437" t="s">
        <v>147</v>
      </c>
      <c r="B69" s="430">
        <v>49590</v>
      </c>
      <c r="C69" s="431">
        <v>40991</v>
      </c>
      <c r="D69" s="430">
        <v>35501</v>
      </c>
      <c r="E69" s="431">
        <v>10613</v>
      </c>
      <c r="F69" s="432">
        <v>12205</v>
      </c>
      <c r="H69" s="446" t="s">
        <v>528</v>
      </c>
    </row>
    <row r="70" spans="1:8" ht="15.2" customHeight="1" x14ac:dyDescent="0.2">
      <c r="A70" s="437" t="s">
        <v>148</v>
      </c>
      <c r="B70" s="430">
        <v>4514</v>
      </c>
      <c r="C70" s="431">
        <v>-780</v>
      </c>
      <c r="D70" s="430">
        <v>-9675</v>
      </c>
      <c r="E70" s="431">
        <v>-4542</v>
      </c>
      <c r="F70" s="432">
        <v>5073</v>
      </c>
    </row>
    <row r="71" spans="1:8" ht="15.2" customHeight="1" x14ac:dyDescent="0.2">
      <c r="A71" s="437" t="s">
        <v>149</v>
      </c>
      <c r="B71" s="430">
        <v>12240</v>
      </c>
      <c r="C71" s="431">
        <v>22672</v>
      </c>
      <c r="D71" s="430">
        <v>76469</v>
      </c>
      <c r="E71" s="431">
        <v>93213</v>
      </c>
      <c r="F71" s="432">
        <v>177211</v>
      </c>
    </row>
    <row r="72" spans="1:8" ht="15.2" customHeight="1" x14ac:dyDescent="0.2">
      <c r="A72" s="437" t="s">
        <v>150</v>
      </c>
      <c r="B72" s="430">
        <v>-147090</v>
      </c>
      <c r="C72" s="431">
        <v>-105834</v>
      </c>
      <c r="D72" s="430">
        <v>-121992</v>
      </c>
      <c r="E72" s="431">
        <v>-41017</v>
      </c>
      <c r="F72" s="432">
        <v>9431</v>
      </c>
    </row>
    <row r="73" spans="1:8" ht="15.2" customHeight="1" x14ac:dyDescent="0.2">
      <c r="A73" s="437" t="s">
        <v>151</v>
      </c>
      <c r="B73" s="430">
        <v>887589</v>
      </c>
      <c r="C73" s="431">
        <v>787349</v>
      </c>
      <c r="D73" s="430">
        <v>759346</v>
      </c>
      <c r="E73" s="431">
        <v>551373</v>
      </c>
      <c r="F73" s="432">
        <v>451952</v>
      </c>
    </row>
    <row r="74" spans="1:8" ht="15.2" customHeight="1" x14ac:dyDescent="0.2">
      <c r="A74" s="439" t="s">
        <v>152</v>
      </c>
      <c r="B74" s="475">
        <v>2239267</v>
      </c>
      <c r="C74" s="431">
        <v>2351709</v>
      </c>
      <c r="D74" s="430">
        <v>2676070</v>
      </c>
      <c r="E74" s="431">
        <v>2076259</v>
      </c>
      <c r="F74" s="432">
        <v>1694604</v>
      </c>
    </row>
    <row r="75" spans="1:8" ht="15.2" customHeight="1" x14ac:dyDescent="0.2">
      <c r="A75" s="437" t="s">
        <v>153</v>
      </c>
      <c r="B75" s="430">
        <v>1168782</v>
      </c>
      <c r="C75" s="431">
        <v>1022815</v>
      </c>
      <c r="D75" s="430">
        <v>2361176</v>
      </c>
      <c r="E75" s="431">
        <v>971547</v>
      </c>
      <c r="F75" s="432">
        <v>1096025</v>
      </c>
    </row>
    <row r="76" spans="1:8" ht="15.2" customHeight="1" x14ac:dyDescent="0.2">
      <c r="A76" s="437" t="s">
        <v>154</v>
      </c>
      <c r="B76" s="430">
        <v>1070485</v>
      </c>
      <c r="C76" s="431">
        <v>1328894</v>
      </c>
      <c r="D76" s="430">
        <v>314894</v>
      </c>
      <c r="E76" s="431">
        <v>1104712</v>
      </c>
      <c r="F76" s="432">
        <v>598579</v>
      </c>
    </row>
    <row r="77" spans="1:8" ht="15.2" customHeight="1" x14ac:dyDescent="0.2">
      <c r="A77" s="437" t="s">
        <v>155</v>
      </c>
      <c r="B77" s="430"/>
      <c r="C77" s="431"/>
      <c r="D77" s="430"/>
      <c r="E77" s="431"/>
      <c r="F77" s="432"/>
    </row>
    <row r="78" spans="1:8" ht="15.2" customHeight="1" x14ac:dyDescent="0.2">
      <c r="A78" s="437" t="s">
        <v>156</v>
      </c>
      <c r="B78" s="430">
        <v>3162650</v>
      </c>
      <c r="C78" s="431">
        <v>3074033</v>
      </c>
      <c r="D78" s="430">
        <v>3345281</v>
      </c>
      <c r="E78" s="431">
        <v>3053238</v>
      </c>
      <c r="F78" s="432">
        <v>2637211</v>
      </c>
    </row>
    <row r="79" spans="1:8" ht="15.2" customHeight="1" x14ac:dyDescent="0.2">
      <c r="A79" s="437" t="s">
        <v>157</v>
      </c>
      <c r="B79" s="430">
        <v>3126856</v>
      </c>
      <c r="C79" s="431">
        <v>3139058</v>
      </c>
      <c r="D79" s="430">
        <v>3435416</v>
      </c>
      <c r="E79" s="431">
        <v>2627632</v>
      </c>
      <c r="F79" s="432">
        <v>2146556</v>
      </c>
    </row>
    <row r="80" spans="1:8" ht="15.2" customHeight="1" x14ac:dyDescent="0.2">
      <c r="A80" s="429" t="s">
        <v>158</v>
      </c>
      <c r="B80" s="430"/>
      <c r="C80" s="431"/>
      <c r="D80" s="430"/>
      <c r="E80" s="431"/>
      <c r="F80" s="432"/>
    </row>
    <row r="81" spans="1:6" ht="15.2" customHeight="1" x14ac:dyDescent="0.2">
      <c r="A81" s="438" t="s">
        <v>159</v>
      </c>
      <c r="B81" s="430">
        <v>25429532</v>
      </c>
      <c r="C81" s="431">
        <v>28125375</v>
      </c>
      <c r="D81" s="430">
        <v>30681243</v>
      </c>
      <c r="E81" s="431">
        <v>34220763</v>
      </c>
      <c r="F81" s="432">
        <v>31308035</v>
      </c>
    </row>
    <row r="82" spans="1:6" ht="15.2" customHeight="1" x14ac:dyDescent="0.2">
      <c r="A82" s="438" t="s">
        <v>160</v>
      </c>
      <c r="B82" s="430">
        <v>2117991</v>
      </c>
      <c r="C82" s="431">
        <v>3082827</v>
      </c>
      <c r="D82" s="430">
        <v>3134599</v>
      </c>
      <c r="E82" s="431">
        <v>2878480</v>
      </c>
      <c r="F82" s="432">
        <v>2357771</v>
      </c>
    </row>
    <row r="83" spans="1:6" ht="15.2" customHeight="1" x14ac:dyDescent="0.2">
      <c r="A83" s="438" t="s">
        <v>161</v>
      </c>
      <c r="B83" s="430">
        <v>18107357</v>
      </c>
      <c r="C83" s="431">
        <v>19388433</v>
      </c>
      <c r="D83" s="430">
        <v>20174039</v>
      </c>
      <c r="E83" s="431">
        <v>21940110</v>
      </c>
      <c r="F83" s="432">
        <v>19391620</v>
      </c>
    </row>
    <row r="84" spans="1:6" ht="15.2" customHeight="1" x14ac:dyDescent="0.2">
      <c r="A84" s="438" t="s">
        <v>162</v>
      </c>
      <c r="B84" s="430">
        <v>18107357</v>
      </c>
      <c r="C84" s="431">
        <v>19388433</v>
      </c>
      <c r="D84" s="430">
        <v>20174039</v>
      </c>
      <c r="E84" s="431">
        <v>21277144</v>
      </c>
      <c r="F84" s="432">
        <v>17784042</v>
      </c>
    </row>
    <row r="85" spans="1:6" ht="15.2" customHeight="1" x14ac:dyDescent="0.2">
      <c r="A85" s="438" t="s">
        <v>163</v>
      </c>
      <c r="B85" s="430">
        <v>28793050</v>
      </c>
      <c r="C85" s="431">
        <v>31066325</v>
      </c>
      <c r="D85" s="430">
        <v>32641809</v>
      </c>
      <c r="E85" s="431">
        <v>35340339</v>
      </c>
      <c r="F85" s="432">
        <v>30410780</v>
      </c>
    </row>
    <row r="86" spans="1:6" ht="15.2" customHeight="1" x14ac:dyDescent="0.2">
      <c r="A86" s="438" t="s">
        <v>164</v>
      </c>
      <c r="B86" s="430">
        <v>10685693</v>
      </c>
      <c r="C86" s="431">
        <v>11677892</v>
      </c>
      <c r="D86" s="430">
        <v>12467770</v>
      </c>
      <c r="E86" s="431">
        <v>14063195</v>
      </c>
      <c r="F86" s="432">
        <v>12626738</v>
      </c>
    </row>
    <row r="87" spans="1:6" ht="15.2" customHeight="1" x14ac:dyDescent="0.2">
      <c r="A87" s="438" t="s">
        <v>165</v>
      </c>
      <c r="B87" s="430">
        <v>0</v>
      </c>
      <c r="C87" s="431">
        <v>0</v>
      </c>
      <c r="D87" s="430">
        <v>0</v>
      </c>
      <c r="E87" s="431">
        <v>662966</v>
      </c>
      <c r="F87" s="432">
        <v>1607578</v>
      </c>
    </row>
    <row r="88" spans="1:6" ht="15.2" customHeight="1" x14ac:dyDescent="0.2">
      <c r="A88" s="438" t="s">
        <v>166</v>
      </c>
      <c r="B88" s="430">
        <v>0</v>
      </c>
      <c r="C88" s="431">
        <v>0</v>
      </c>
      <c r="D88" s="430">
        <v>0</v>
      </c>
      <c r="E88" s="431">
        <v>774172</v>
      </c>
      <c r="F88" s="432">
        <v>3027430</v>
      </c>
    </row>
    <row r="89" spans="1:6" ht="15.2" customHeight="1" x14ac:dyDescent="0.2">
      <c r="A89" s="438" t="s">
        <v>164</v>
      </c>
      <c r="B89" s="430">
        <v>0</v>
      </c>
      <c r="C89" s="431">
        <v>0</v>
      </c>
      <c r="D89" s="430">
        <v>0</v>
      </c>
      <c r="E89" s="431">
        <v>111206</v>
      </c>
      <c r="F89" s="432">
        <v>1419852</v>
      </c>
    </row>
    <row r="90" spans="1:6" ht="15.2" customHeight="1" x14ac:dyDescent="0.2">
      <c r="A90" s="438" t="s">
        <v>167</v>
      </c>
      <c r="B90" s="430">
        <v>5204184</v>
      </c>
      <c r="C90" s="431">
        <v>5654115</v>
      </c>
      <c r="D90" s="430">
        <v>7372605</v>
      </c>
      <c r="E90" s="431">
        <v>9402173</v>
      </c>
      <c r="F90" s="432">
        <v>9558644</v>
      </c>
    </row>
    <row r="91" spans="1:6" ht="15.2" customHeight="1" x14ac:dyDescent="0.2">
      <c r="A91" s="438" t="s">
        <v>168</v>
      </c>
      <c r="B91" s="430">
        <v>4724692</v>
      </c>
      <c r="C91" s="431">
        <v>5106619</v>
      </c>
      <c r="D91" s="430">
        <v>6587246</v>
      </c>
      <c r="E91" s="431">
        <v>8853224</v>
      </c>
      <c r="F91" s="432">
        <v>8925387</v>
      </c>
    </row>
    <row r="92" spans="1:6" ht="15.2" customHeight="1" x14ac:dyDescent="0.2">
      <c r="A92" s="438" t="s">
        <v>169</v>
      </c>
      <c r="B92" s="430">
        <v>479492</v>
      </c>
      <c r="C92" s="431">
        <v>547496</v>
      </c>
      <c r="D92" s="430">
        <v>785359</v>
      </c>
      <c r="E92" s="431">
        <v>548949</v>
      </c>
      <c r="F92" s="432">
        <v>633257</v>
      </c>
    </row>
    <row r="93" spans="1:6" ht="15.2" customHeight="1" x14ac:dyDescent="0.2">
      <c r="A93" s="438" t="s">
        <v>170</v>
      </c>
      <c r="B93" s="430">
        <v>0</v>
      </c>
      <c r="C93" s="431">
        <v>0</v>
      </c>
      <c r="D93" s="430">
        <v>0</v>
      </c>
      <c r="E93" s="431">
        <v>0</v>
      </c>
      <c r="F93" s="432">
        <v>0</v>
      </c>
    </row>
    <row r="94" spans="1:6" ht="15.2" customHeight="1" x14ac:dyDescent="0.2">
      <c r="A94" s="438" t="s">
        <v>171</v>
      </c>
      <c r="B94" s="430">
        <v>15664601</v>
      </c>
      <c r="C94" s="431">
        <v>17302990</v>
      </c>
      <c r="D94" s="430">
        <v>17672887</v>
      </c>
      <c r="E94" s="431">
        <v>18843523</v>
      </c>
      <c r="F94" s="432">
        <v>17093493</v>
      </c>
    </row>
    <row r="95" spans="1:6" ht="15.2" customHeight="1" x14ac:dyDescent="0.2">
      <c r="A95" s="438" t="s">
        <v>172</v>
      </c>
      <c r="B95" s="430">
        <v>0</v>
      </c>
      <c r="C95" s="431">
        <v>0</v>
      </c>
      <c r="D95" s="430">
        <v>0</v>
      </c>
      <c r="E95" s="431">
        <v>14688</v>
      </c>
      <c r="F95" s="432">
        <v>207364</v>
      </c>
    </row>
    <row r="96" spans="1:6" ht="15.2" customHeight="1" x14ac:dyDescent="0.2">
      <c r="A96" s="438" t="s">
        <v>173</v>
      </c>
      <c r="B96" s="430">
        <v>6332437</v>
      </c>
      <c r="C96" s="431">
        <v>6767216</v>
      </c>
      <c r="D96" s="430">
        <v>6888402</v>
      </c>
      <c r="E96" s="431">
        <v>7051211</v>
      </c>
      <c r="F96" s="432">
        <v>5673300</v>
      </c>
    </row>
    <row r="97" spans="1:6" ht="15.2" customHeight="1" x14ac:dyDescent="0.2">
      <c r="A97" s="438" t="s">
        <v>174</v>
      </c>
      <c r="B97" s="430">
        <v>4011708</v>
      </c>
      <c r="C97" s="431">
        <v>4062217</v>
      </c>
      <c r="D97" s="430">
        <v>4188969</v>
      </c>
      <c r="E97" s="431">
        <v>3901173</v>
      </c>
      <c r="F97" s="432">
        <v>3470510</v>
      </c>
    </row>
    <row r="98" spans="1:6" ht="15.2" customHeight="1" x14ac:dyDescent="0.2">
      <c r="A98" s="438" t="s">
        <v>175</v>
      </c>
      <c r="B98" s="430">
        <v>1858734</v>
      </c>
      <c r="C98" s="431">
        <v>1781274</v>
      </c>
      <c r="D98" s="430">
        <v>2123109</v>
      </c>
      <c r="E98" s="431">
        <v>2379553</v>
      </c>
      <c r="F98" s="432">
        <v>2285155</v>
      </c>
    </row>
    <row r="99" spans="1:6" ht="15.2" customHeight="1" x14ac:dyDescent="0.2">
      <c r="A99" s="438" t="s">
        <v>176</v>
      </c>
      <c r="B99" s="430">
        <v>2152974</v>
      </c>
      <c r="C99" s="431">
        <v>2280943</v>
      </c>
      <c r="D99" s="430">
        <v>2065860</v>
      </c>
      <c r="E99" s="431">
        <v>1521620</v>
      </c>
      <c r="F99" s="432">
        <v>1185355</v>
      </c>
    </row>
    <row r="100" spans="1:6" ht="15.2" customHeight="1" x14ac:dyDescent="0.2">
      <c r="A100" s="438" t="s">
        <v>177</v>
      </c>
      <c r="B100" s="430">
        <v>3507032</v>
      </c>
      <c r="C100" s="431">
        <v>4115169</v>
      </c>
      <c r="D100" s="430">
        <v>4627718</v>
      </c>
      <c r="E100" s="431">
        <v>5058016</v>
      </c>
      <c r="F100" s="432">
        <v>5115382</v>
      </c>
    </row>
    <row r="101" spans="1:6" ht="15.2" customHeight="1" x14ac:dyDescent="0.2">
      <c r="A101" s="438" t="s">
        <v>168</v>
      </c>
      <c r="B101" s="430">
        <v>3159899</v>
      </c>
      <c r="C101" s="431">
        <v>3727988</v>
      </c>
      <c r="D101" s="430">
        <v>4089048</v>
      </c>
      <c r="E101" s="431">
        <v>4770042</v>
      </c>
      <c r="F101" s="432">
        <v>4854114</v>
      </c>
    </row>
    <row r="102" spans="1:6" ht="15.2" customHeight="1" x14ac:dyDescent="0.2">
      <c r="A102" s="438" t="s">
        <v>178</v>
      </c>
      <c r="B102" s="430">
        <v>303330</v>
      </c>
      <c r="C102" s="431">
        <v>348683</v>
      </c>
      <c r="D102" s="430">
        <v>479999</v>
      </c>
      <c r="E102" s="431">
        <v>287974</v>
      </c>
      <c r="F102" s="432">
        <v>261268</v>
      </c>
    </row>
    <row r="103" spans="1:6" ht="15.2" customHeight="1" x14ac:dyDescent="0.2">
      <c r="A103" s="438" t="s">
        <v>143</v>
      </c>
      <c r="B103" s="430">
        <v>43803</v>
      </c>
      <c r="C103" s="431">
        <v>38498</v>
      </c>
      <c r="D103" s="430">
        <v>58671</v>
      </c>
      <c r="E103" s="431">
        <v>0</v>
      </c>
      <c r="F103" s="432">
        <v>0</v>
      </c>
    </row>
    <row r="104" spans="1:6" ht="15.2" customHeight="1" x14ac:dyDescent="0.2">
      <c r="A104" s="438" t="s">
        <v>179</v>
      </c>
      <c r="B104" s="430">
        <v>0</v>
      </c>
      <c r="C104" s="431">
        <v>0</v>
      </c>
      <c r="D104" s="430">
        <v>0</v>
      </c>
      <c r="E104" s="431">
        <v>0</v>
      </c>
      <c r="F104" s="432">
        <v>0</v>
      </c>
    </row>
    <row r="105" spans="1:6" ht="15.2" customHeight="1" x14ac:dyDescent="0.2">
      <c r="A105" s="438" t="s">
        <v>180</v>
      </c>
      <c r="B105" s="430">
        <v>1733922</v>
      </c>
      <c r="C105" s="431">
        <v>2286889</v>
      </c>
      <c r="D105" s="430">
        <v>1894569</v>
      </c>
      <c r="E105" s="431">
        <v>2741777</v>
      </c>
      <c r="F105" s="432">
        <v>2573512</v>
      </c>
    </row>
    <row r="106" spans="1:6" ht="15.2" customHeight="1" x14ac:dyDescent="0.2">
      <c r="A106" s="438" t="s">
        <v>181</v>
      </c>
      <c r="B106" s="430">
        <v>79502</v>
      </c>
      <c r="C106" s="431">
        <v>71499</v>
      </c>
      <c r="D106" s="430">
        <v>73229</v>
      </c>
      <c r="E106" s="431">
        <v>76658</v>
      </c>
      <c r="F106" s="432">
        <v>53425</v>
      </c>
    </row>
    <row r="107" spans="1:6" ht="15.2" customHeight="1" x14ac:dyDescent="0.2">
      <c r="A107" s="438" t="s">
        <v>182</v>
      </c>
      <c r="B107" s="430">
        <v>41094133</v>
      </c>
      <c r="C107" s="431">
        <v>45428365</v>
      </c>
      <c r="D107" s="430">
        <v>48354130</v>
      </c>
      <c r="E107" s="431">
        <v>53064286</v>
      </c>
      <c r="F107" s="432">
        <v>48401528</v>
      </c>
    </row>
    <row r="108" spans="1:6" ht="15.2" customHeight="1" x14ac:dyDescent="0.2">
      <c r="A108" s="436" t="s">
        <v>183</v>
      </c>
      <c r="B108" s="430">
        <v>15975357</v>
      </c>
      <c r="C108" s="431">
        <v>16975712</v>
      </c>
      <c r="D108" s="430">
        <v>16965153</v>
      </c>
      <c r="E108" s="431">
        <v>18385786</v>
      </c>
      <c r="F108" s="432">
        <v>18652331</v>
      </c>
    </row>
    <row r="109" spans="1:6" ht="15.2" customHeight="1" x14ac:dyDescent="0.2">
      <c r="A109" s="436" t="s">
        <v>184</v>
      </c>
      <c r="B109" s="430">
        <v>15583987</v>
      </c>
      <c r="C109" s="431">
        <v>16596083</v>
      </c>
      <c r="D109" s="430">
        <v>16595713</v>
      </c>
      <c r="E109" s="431">
        <v>18421186</v>
      </c>
      <c r="F109" s="432">
        <v>18690605</v>
      </c>
    </row>
    <row r="110" spans="1:6" ht="15.2" customHeight="1" x14ac:dyDescent="0.2">
      <c r="A110" s="436" t="s">
        <v>185</v>
      </c>
      <c r="B110" s="430">
        <v>3154779</v>
      </c>
      <c r="C110" s="431">
        <v>3266402</v>
      </c>
      <c r="D110" s="430">
        <v>3617981</v>
      </c>
      <c r="E110" s="431">
        <v>3081541</v>
      </c>
      <c r="F110" s="432">
        <v>2969782</v>
      </c>
    </row>
    <row r="111" spans="1:6" ht="15.2" customHeight="1" x14ac:dyDescent="0.2">
      <c r="A111" s="436" t="s">
        <v>186</v>
      </c>
      <c r="B111" s="430">
        <v>12429208</v>
      </c>
      <c r="C111" s="431">
        <v>13329681</v>
      </c>
      <c r="D111" s="430">
        <v>12977732</v>
      </c>
      <c r="E111" s="431">
        <v>14672751</v>
      </c>
      <c r="F111" s="432">
        <v>15051433</v>
      </c>
    </row>
    <row r="112" spans="1:6" ht="15.2" customHeight="1" x14ac:dyDescent="0.2">
      <c r="A112" s="436" t="s">
        <v>187</v>
      </c>
      <c r="B112" s="430">
        <v>1070485</v>
      </c>
      <c r="C112" s="431">
        <v>1328894</v>
      </c>
      <c r="D112" s="430">
        <v>314894</v>
      </c>
      <c r="E112" s="431">
        <v>1104712</v>
      </c>
      <c r="F112" s="432">
        <v>668579</v>
      </c>
    </row>
    <row r="113" spans="1:6" ht="15.2" customHeight="1" x14ac:dyDescent="0.2">
      <c r="A113" s="436" t="s">
        <v>188</v>
      </c>
      <c r="B113" s="430">
        <v>2324658</v>
      </c>
      <c r="C113" s="431">
        <v>2527234</v>
      </c>
      <c r="D113" s="430">
        <v>2288106</v>
      </c>
      <c r="E113" s="431">
        <v>2307671</v>
      </c>
      <c r="F113" s="432">
        <v>2601463</v>
      </c>
    </row>
    <row r="114" spans="1:6" ht="15.2" customHeight="1" x14ac:dyDescent="0.2">
      <c r="A114" s="436" t="s">
        <v>189</v>
      </c>
      <c r="B114" s="430">
        <v>9034065</v>
      </c>
      <c r="C114" s="431">
        <v>9473553</v>
      </c>
      <c r="D114" s="430">
        <v>10374732</v>
      </c>
      <c r="E114" s="431">
        <v>11260368</v>
      </c>
      <c r="F114" s="432">
        <v>11781391</v>
      </c>
    </row>
    <row r="115" spans="1:6" ht="15.2" customHeight="1" x14ac:dyDescent="0.2">
      <c r="A115" s="436" t="s">
        <v>190</v>
      </c>
      <c r="B115" s="430">
        <v>0</v>
      </c>
      <c r="C115" s="431">
        <v>0</v>
      </c>
      <c r="D115" s="430">
        <v>0</v>
      </c>
      <c r="E115" s="431">
        <v>666894</v>
      </c>
      <c r="F115" s="432">
        <v>669390</v>
      </c>
    </row>
    <row r="116" spans="1:6" ht="15.2" customHeight="1" x14ac:dyDescent="0.2">
      <c r="A116" s="436" t="s">
        <v>191</v>
      </c>
      <c r="B116" s="430">
        <v>341761</v>
      </c>
      <c r="C116" s="431">
        <v>316876</v>
      </c>
      <c r="D116" s="430">
        <v>297695</v>
      </c>
      <c r="E116" s="431">
        <v>-42151</v>
      </c>
      <c r="F116" s="432">
        <v>-42843</v>
      </c>
    </row>
    <row r="117" spans="1:6" ht="15.2" customHeight="1" x14ac:dyDescent="0.2">
      <c r="A117" s="436" t="s">
        <v>192</v>
      </c>
      <c r="B117" s="430">
        <v>49609</v>
      </c>
      <c r="C117" s="431">
        <v>62753</v>
      </c>
      <c r="D117" s="430">
        <v>71745</v>
      </c>
      <c r="E117" s="431">
        <v>6751</v>
      </c>
      <c r="F117" s="432">
        <v>4569</v>
      </c>
    </row>
    <row r="118" spans="1:6" ht="15.2" customHeight="1" x14ac:dyDescent="0.2">
      <c r="A118" s="440" t="s">
        <v>193</v>
      </c>
      <c r="B118" s="430">
        <v>3970798</v>
      </c>
      <c r="C118" s="431">
        <v>5652621</v>
      </c>
      <c r="D118" s="430">
        <v>7487414</v>
      </c>
      <c r="E118" s="431">
        <v>9447509</v>
      </c>
      <c r="F118" s="432">
        <v>9335593</v>
      </c>
    </row>
    <row r="119" spans="1:6" ht="15.2" customHeight="1" x14ac:dyDescent="0.2">
      <c r="A119" s="440" t="s">
        <v>194</v>
      </c>
      <c r="B119" s="430">
        <v>0</v>
      </c>
      <c r="C119" s="431">
        <v>0</v>
      </c>
      <c r="D119" s="430">
        <v>0</v>
      </c>
      <c r="E119" s="431">
        <v>32161</v>
      </c>
      <c r="F119" s="432">
        <v>30188</v>
      </c>
    </row>
    <row r="120" spans="1:6" ht="15.2" customHeight="1" x14ac:dyDescent="0.2">
      <c r="A120" s="440" t="s">
        <v>195</v>
      </c>
      <c r="B120" s="430">
        <v>3970798</v>
      </c>
      <c r="C120" s="431">
        <v>5652621</v>
      </c>
      <c r="D120" s="430">
        <v>7487414</v>
      </c>
      <c r="E120" s="431">
        <v>9415348</v>
      </c>
      <c r="F120" s="432">
        <v>9305405</v>
      </c>
    </row>
    <row r="121" spans="1:6" ht="15.2" customHeight="1" x14ac:dyDescent="0.2">
      <c r="A121" s="440" t="s">
        <v>196</v>
      </c>
      <c r="B121" s="430">
        <v>1570335</v>
      </c>
      <c r="C121" s="431">
        <v>3511327</v>
      </c>
      <c r="D121" s="430">
        <v>3392563</v>
      </c>
      <c r="E121" s="431">
        <v>4420921</v>
      </c>
      <c r="F121" s="432">
        <v>5032613</v>
      </c>
    </row>
    <row r="122" spans="1:6" ht="15.2" customHeight="1" x14ac:dyDescent="0.2">
      <c r="A122" s="440" t="s">
        <v>197</v>
      </c>
      <c r="B122" s="430">
        <v>2400463</v>
      </c>
      <c r="C122" s="431">
        <v>2141294</v>
      </c>
      <c r="D122" s="430">
        <v>4094851</v>
      </c>
      <c r="E122" s="431">
        <v>4994427</v>
      </c>
      <c r="F122" s="432">
        <v>4272792</v>
      </c>
    </row>
    <row r="123" spans="1:6" ht="15.2" customHeight="1" x14ac:dyDescent="0.2">
      <c r="A123" s="440" t="s">
        <v>198</v>
      </c>
      <c r="B123" s="430">
        <v>0</v>
      </c>
      <c r="C123" s="431">
        <v>0</v>
      </c>
      <c r="D123" s="430">
        <v>0</v>
      </c>
      <c r="E123" s="431">
        <v>695</v>
      </c>
      <c r="F123" s="432">
        <v>653</v>
      </c>
    </row>
    <row r="124" spans="1:6" ht="15.2" customHeight="1" x14ac:dyDescent="0.2">
      <c r="A124" s="440" t="s">
        <v>199</v>
      </c>
      <c r="B124" s="430">
        <v>2372394</v>
      </c>
      <c r="C124" s="431">
        <v>2107621</v>
      </c>
      <c r="D124" s="430">
        <v>4049936</v>
      </c>
      <c r="E124" s="431">
        <v>4973298</v>
      </c>
      <c r="F124" s="432">
        <v>4260045</v>
      </c>
    </row>
    <row r="125" spans="1:6" ht="15.2" customHeight="1" x14ac:dyDescent="0.2">
      <c r="A125" s="440" t="s">
        <v>200</v>
      </c>
      <c r="B125" s="430">
        <v>28069</v>
      </c>
      <c r="C125" s="431">
        <v>33673</v>
      </c>
      <c r="D125" s="430">
        <v>44915</v>
      </c>
      <c r="E125" s="431">
        <v>20434</v>
      </c>
      <c r="F125" s="432">
        <v>12094</v>
      </c>
    </row>
    <row r="126" spans="1:6" ht="15.2" customHeight="1" x14ac:dyDescent="0.2">
      <c r="A126" s="440" t="s">
        <v>201</v>
      </c>
      <c r="B126" s="430">
        <v>20719701</v>
      </c>
      <c r="C126" s="431">
        <v>22378867</v>
      </c>
      <c r="D126" s="430">
        <v>23447064</v>
      </c>
      <c r="E126" s="431">
        <v>24782678</v>
      </c>
      <c r="F126" s="432">
        <v>20038586</v>
      </c>
    </row>
    <row r="127" spans="1:6" ht="15.2" customHeight="1" x14ac:dyDescent="0.2">
      <c r="A127" s="440" t="s">
        <v>202</v>
      </c>
      <c r="B127" s="430">
        <v>0</v>
      </c>
      <c r="C127" s="431">
        <v>0</v>
      </c>
      <c r="D127" s="430">
        <v>0</v>
      </c>
      <c r="E127" s="431">
        <v>24792</v>
      </c>
      <c r="F127" s="432">
        <v>8166</v>
      </c>
    </row>
    <row r="128" spans="1:6" ht="15.2" customHeight="1" x14ac:dyDescent="0.2">
      <c r="A128" s="440" t="s">
        <v>203</v>
      </c>
      <c r="B128" s="430">
        <v>4147230</v>
      </c>
      <c r="C128" s="431">
        <v>4922365</v>
      </c>
      <c r="D128" s="430">
        <v>5767891</v>
      </c>
      <c r="E128" s="431">
        <v>7469250</v>
      </c>
      <c r="F128" s="432">
        <v>4671946</v>
      </c>
    </row>
    <row r="129" spans="1:6" ht="15.2" customHeight="1" x14ac:dyDescent="0.2">
      <c r="A129" s="440" t="s">
        <v>204</v>
      </c>
      <c r="B129" s="430">
        <v>1026872</v>
      </c>
      <c r="C129" s="431">
        <v>1446990</v>
      </c>
      <c r="D129" s="430">
        <v>2007707</v>
      </c>
      <c r="E129" s="431">
        <v>3589680</v>
      </c>
      <c r="F129" s="432">
        <v>1648884</v>
      </c>
    </row>
    <row r="130" spans="1:6" ht="15.2" customHeight="1" x14ac:dyDescent="0.2">
      <c r="A130" s="440" t="s">
        <v>205</v>
      </c>
      <c r="B130" s="430">
        <v>3120358</v>
      </c>
      <c r="C130" s="431">
        <v>3475375</v>
      </c>
      <c r="D130" s="430">
        <v>3760184</v>
      </c>
      <c r="E130" s="431">
        <v>3879570</v>
      </c>
      <c r="F130" s="432">
        <v>3023062</v>
      </c>
    </row>
    <row r="131" spans="1:6" ht="15.2" customHeight="1" x14ac:dyDescent="0.2">
      <c r="A131" s="440" t="s">
        <v>198</v>
      </c>
      <c r="B131" s="430">
        <v>0</v>
      </c>
      <c r="C131" s="431">
        <v>0</v>
      </c>
      <c r="D131" s="430">
        <v>0</v>
      </c>
      <c r="E131" s="431">
        <v>0</v>
      </c>
      <c r="F131" s="432">
        <v>0</v>
      </c>
    </row>
    <row r="132" spans="1:6" ht="15.2" customHeight="1" x14ac:dyDescent="0.2">
      <c r="A132" s="440" t="s">
        <v>206</v>
      </c>
      <c r="B132" s="430">
        <v>3110632</v>
      </c>
      <c r="C132" s="431">
        <v>3470808</v>
      </c>
      <c r="D132" s="430">
        <v>3744511</v>
      </c>
      <c r="E132" s="431">
        <v>3838612</v>
      </c>
      <c r="F132" s="432">
        <v>2980327</v>
      </c>
    </row>
    <row r="133" spans="1:6" ht="15.2" customHeight="1" x14ac:dyDescent="0.2">
      <c r="A133" s="440" t="s">
        <v>200</v>
      </c>
      <c r="B133" s="430">
        <v>9726</v>
      </c>
      <c r="C133" s="431">
        <v>4567</v>
      </c>
      <c r="D133" s="430">
        <v>15673</v>
      </c>
      <c r="E133" s="431">
        <v>40958</v>
      </c>
      <c r="F133" s="432">
        <v>42735</v>
      </c>
    </row>
    <row r="134" spans="1:6" ht="15.2" customHeight="1" x14ac:dyDescent="0.2">
      <c r="A134" s="440" t="s">
        <v>207</v>
      </c>
      <c r="B134" s="430">
        <v>16572471</v>
      </c>
      <c r="C134" s="431">
        <v>17456502</v>
      </c>
      <c r="D134" s="430">
        <v>17679173</v>
      </c>
      <c r="E134" s="431">
        <v>17288636</v>
      </c>
      <c r="F134" s="432">
        <v>15358474</v>
      </c>
    </row>
    <row r="135" spans="1:6" ht="15.2" customHeight="1" x14ac:dyDescent="0.2">
      <c r="A135" s="440" t="s">
        <v>208</v>
      </c>
      <c r="B135" s="430">
        <v>11607004</v>
      </c>
      <c r="C135" s="431">
        <v>12146341</v>
      </c>
      <c r="D135" s="430">
        <v>12330026</v>
      </c>
      <c r="E135" s="431">
        <v>11974999</v>
      </c>
      <c r="F135" s="432">
        <v>10745012</v>
      </c>
    </row>
    <row r="136" spans="1:6" ht="15.2" customHeight="1" x14ac:dyDescent="0.2">
      <c r="A136" s="440" t="s">
        <v>209</v>
      </c>
      <c r="B136" s="430">
        <v>4934530</v>
      </c>
      <c r="C136" s="431">
        <v>5290375</v>
      </c>
      <c r="D136" s="430">
        <v>5323613</v>
      </c>
      <c r="E136" s="431">
        <v>5296966</v>
      </c>
      <c r="F136" s="432">
        <v>4594669</v>
      </c>
    </row>
    <row r="137" spans="1:6" ht="15.2" customHeight="1" x14ac:dyDescent="0.2">
      <c r="A137" s="440" t="s">
        <v>210</v>
      </c>
      <c r="B137" s="430">
        <v>2764237</v>
      </c>
      <c r="C137" s="431">
        <v>2746617</v>
      </c>
      <c r="D137" s="430">
        <v>2702983</v>
      </c>
      <c r="E137" s="431">
        <v>2976350</v>
      </c>
      <c r="F137" s="432">
        <v>2660659</v>
      </c>
    </row>
    <row r="138" spans="1:6" ht="15.2" customHeight="1" x14ac:dyDescent="0.2">
      <c r="A138" s="440" t="s">
        <v>211</v>
      </c>
      <c r="B138" s="430">
        <v>2076774</v>
      </c>
      <c r="C138" s="431">
        <v>2433798</v>
      </c>
      <c r="D138" s="430">
        <v>2464001</v>
      </c>
      <c r="E138" s="431">
        <v>2080748</v>
      </c>
      <c r="F138" s="432">
        <v>1807709</v>
      </c>
    </row>
    <row r="139" spans="1:6" ht="15.2" customHeight="1" x14ac:dyDescent="0.2">
      <c r="A139" s="440" t="s">
        <v>200</v>
      </c>
      <c r="B139" s="430">
        <v>93519</v>
      </c>
      <c r="C139" s="431">
        <v>109960</v>
      </c>
      <c r="D139" s="430">
        <v>156629</v>
      </c>
      <c r="E139" s="431">
        <v>239868</v>
      </c>
      <c r="F139" s="432">
        <v>126301</v>
      </c>
    </row>
    <row r="140" spans="1:6" ht="15.2" customHeight="1" x14ac:dyDescent="0.2">
      <c r="A140" s="440" t="s">
        <v>212</v>
      </c>
      <c r="B140" s="430">
        <v>30937</v>
      </c>
      <c r="C140" s="431">
        <v>19786</v>
      </c>
      <c r="D140" s="430">
        <v>25534</v>
      </c>
      <c r="E140" s="431">
        <v>16671</v>
      </c>
      <c r="F140" s="432">
        <v>18793</v>
      </c>
    </row>
    <row r="141" spans="1:6" ht="15.2" customHeight="1" x14ac:dyDescent="0.2">
      <c r="A141" s="440" t="s">
        <v>213</v>
      </c>
      <c r="B141" s="430">
        <v>428277</v>
      </c>
      <c r="C141" s="431">
        <v>421165</v>
      </c>
      <c r="D141" s="430">
        <v>454499</v>
      </c>
      <c r="E141" s="431">
        <v>448313</v>
      </c>
      <c r="F141" s="432">
        <v>375018</v>
      </c>
    </row>
    <row r="142" spans="1:6" ht="15.2" customHeight="1" x14ac:dyDescent="0.2">
      <c r="A142" s="440" t="s">
        <v>214</v>
      </c>
      <c r="B142" s="430">
        <v>41094133</v>
      </c>
      <c r="C142" s="431">
        <v>45428365</v>
      </c>
      <c r="D142" s="430">
        <v>48354130</v>
      </c>
      <c r="E142" s="431">
        <v>53064286</v>
      </c>
      <c r="F142" s="432">
        <v>48401528</v>
      </c>
    </row>
    <row r="143" spans="1:6" ht="15.2" customHeight="1" x14ac:dyDescent="0.2">
      <c r="A143" s="429" t="s">
        <v>215</v>
      </c>
      <c r="B143" s="430"/>
      <c r="C143" s="431"/>
      <c r="D143" s="430"/>
      <c r="E143" s="431"/>
      <c r="F143" s="432"/>
    </row>
    <row r="144" spans="1:6" ht="15.2" customHeight="1" x14ac:dyDescent="0.2">
      <c r="A144" s="429" t="s">
        <v>216</v>
      </c>
      <c r="B144" s="430">
        <v>25429532</v>
      </c>
      <c r="C144" s="431">
        <v>28125375</v>
      </c>
      <c r="D144" s="430">
        <v>30681243</v>
      </c>
      <c r="E144" s="431">
        <v>34220763</v>
      </c>
      <c r="F144" s="432">
        <v>31308035</v>
      </c>
    </row>
    <row r="145" spans="1:6" ht="15.2" customHeight="1" x14ac:dyDescent="0.2">
      <c r="A145" s="429" t="s">
        <v>217</v>
      </c>
      <c r="B145" s="430">
        <v>-907870</v>
      </c>
      <c r="C145" s="431">
        <v>-153512</v>
      </c>
      <c r="D145" s="430">
        <v>-6286</v>
      </c>
      <c r="E145" s="431">
        <v>1554887</v>
      </c>
      <c r="F145" s="432">
        <v>1735019</v>
      </c>
    </row>
    <row r="146" spans="1:6" ht="15.2" customHeight="1" x14ac:dyDescent="0.2">
      <c r="A146" s="429" t="s">
        <v>218</v>
      </c>
      <c r="B146" s="430"/>
      <c r="C146" s="431"/>
      <c r="D146" s="430"/>
      <c r="E146" s="431"/>
      <c r="F146" s="432"/>
    </row>
    <row r="147" spans="1:6" ht="15.2" customHeight="1" x14ac:dyDescent="0.2">
      <c r="A147" s="429" t="s">
        <v>219</v>
      </c>
      <c r="B147" s="430">
        <v>15664601</v>
      </c>
      <c r="C147" s="431">
        <v>17302990</v>
      </c>
      <c r="D147" s="430">
        <v>17672887</v>
      </c>
      <c r="E147" s="431">
        <v>18843523</v>
      </c>
      <c r="F147" s="432">
        <v>17093493</v>
      </c>
    </row>
    <row r="148" spans="1:6" ht="15.2" customHeight="1" x14ac:dyDescent="0.2">
      <c r="A148" s="429" t="s">
        <v>220</v>
      </c>
      <c r="B148" s="430">
        <v>16572471</v>
      </c>
      <c r="C148" s="431">
        <v>17456502</v>
      </c>
      <c r="D148" s="430">
        <v>17679173</v>
      </c>
      <c r="E148" s="431">
        <v>17288636</v>
      </c>
      <c r="F148" s="432">
        <v>15358474</v>
      </c>
    </row>
    <row r="149" spans="1:6" ht="15.2" customHeight="1" x14ac:dyDescent="0.2">
      <c r="A149" s="429" t="s">
        <v>221</v>
      </c>
      <c r="B149" s="430"/>
      <c r="C149" s="431"/>
      <c r="D149" s="430"/>
      <c r="E149" s="431"/>
      <c r="F149" s="432"/>
    </row>
    <row r="150" spans="1:6" ht="15.2" customHeight="1" x14ac:dyDescent="0.2">
      <c r="A150" s="429" t="s">
        <v>222</v>
      </c>
      <c r="B150" s="430">
        <v>0</v>
      </c>
      <c r="C150" s="431">
        <v>0</v>
      </c>
      <c r="D150" s="430">
        <v>0</v>
      </c>
      <c r="E150" s="431">
        <v>14688</v>
      </c>
      <c r="F150" s="432">
        <v>207364</v>
      </c>
    </row>
    <row r="151" spans="1:6" ht="15.2" customHeight="1" x14ac:dyDescent="0.2">
      <c r="A151" s="429" t="s">
        <v>223</v>
      </c>
      <c r="B151" s="430">
        <v>6332437</v>
      </c>
      <c r="C151" s="431">
        <v>6767216</v>
      </c>
      <c r="D151" s="430">
        <v>6888402</v>
      </c>
      <c r="E151" s="431">
        <v>7051211</v>
      </c>
      <c r="F151" s="432">
        <v>5673300</v>
      </c>
    </row>
    <row r="152" spans="1:6" ht="15.2" customHeight="1" x14ac:dyDescent="0.2">
      <c r="A152" s="429" t="s">
        <v>224</v>
      </c>
      <c r="B152" s="430">
        <v>-9748270</v>
      </c>
      <c r="C152" s="431">
        <v>-10365067</v>
      </c>
      <c r="D152" s="430">
        <v>-10206917</v>
      </c>
      <c r="E152" s="431">
        <v>-9595446</v>
      </c>
      <c r="F152" s="432">
        <v>-8459857</v>
      </c>
    </row>
    <row r="153" spans="1:6" ht="15.2" customHeight="1" x14ac:dyDescent="0.2">
      <c r="A153" s="429" t="s">
        <v>225</v>
      </c>
      <c r="B153" s="430">
        <v>-2781556</v>
      </c>
      <c r="C153" s="431">
        <v>-3009432</v>
      </c>
      <c r="D153" s="430">
        <v>-3257753</v>
      </c>
      <c r="E153" s="431">
        <v>-3775346</v>
      </c>
      <c r="F153" s="432">
        <v>-3409314</v>
      </c>
    </row>
    <row r="154" spans="1:6" ht="15.2" customHeight="1" x14ac:dyDescent="0.2">
      <c r="A154" s="429" t="s">
        <v>226</v>
      </c>
      <c r="B154" s="430">
        <v>3507032</v>
      </c>
      <c r="C154" s="431">
        <v>4115169</v>
      </c>
      <c r="D154" s="430">
        <v>4627718</v>
      </c>
      <c r="E154" s="431">
        <v>5058016</v>
      </c>
      <c r="F154" s="432">
        <v>5115382</v>
      </c>
    </row>
    <row r="155" spans="1:6" ht="15.2" customHeight="1" x14ac:dyDescent="0.2">
      <c r="A155" s="429" t="s">
        <v>227</v>
      </c>
      <c r="B155" s="430">
        <v>1733922</v>
      </c>
      <c r="C155" s="431">
        <v>2286889</v>
      </c>
      <c r="D155" s="430">
        <v>1894569</v>
      </c>
      <c r="E155" s="431">
        <v>2741777</v>
      </c>
      <c r="F155" s="432">
        <v>2573512</v>
      </c>
    </row>
    <row r="156" spans="1:6" ht="15.2" customHeight="1" x14ac:dyDescent="0.2">
      <c r="A156" s="429" t="s">
        <v>228</v>
      </c>
      <c r="B156" s="430">
        <v>48565</v>
      </c>
      <c r="C156" s="431">
        <v>51713</v>
      </c>
      <c r="D156" s="430">
        <v>47695</v>
      </c>
      <c r="E156" s="431">
        <v>59987</v>
      </c>
      <c r="F156" s="432">
        <v>34632</v>
      </c>
    </row>
    <row r="157" spans="1:6" ht="15.2" customHeight="1" x14ac:dyDescent="0.2">
      <c r="A157" s="429" t="s">
        <v>229</v>
      </c>
      <c r="B157" s="430">
        <v>428277</v>
      </c>
      <c r="C157" s="431">
        <v>421165</v>
      </c>
      <c r="D157" s="430">
        <v>454499</v>
      </c>
      <c r="E157" s="431">
        <v>448313</v>
      </c>
      <c r="F157" s="432">
        <v>375018</v>
      </c>
    </row>
    <row r="158" spans="1:6" ht="15.2" customHeight="1" x14ac:dyDescent="0.2">
      <c r="A158" s="429" t="s">
        <v>230</v>
      </c>
      <c r="B158" s="430">
        <v>24093385</v>
      </c>
      <c r="C158" s="431">
        <v>27550698</v>
      </c>
      <c r="D158" s="430">
        <v>30220458</v>
      </c>
      <c r="E158" s="431">
        <v>35327337</v>
      </c>
      <c r="F158" s="432">
        <v>32668036</v>
      </c>
    </row>
    <row r="159" spans="1:6" ht="15.2" customHeight="1" x14ac:dyDescent="0.2">
      <c r="A159" s="429" t="s">
        <v>231</v>
      </c>
      <c r="B159" s="430">
        <v>19946155</v>
      </c>
      <c r="C159" s="431">
        <v>22628333</v>
      </c>
      <c r="D159" s="430">
        <v>24452567</v>
      </c>
      <c r="E159" s="431">
        <v>27833295</v>
      </c>
      <c r="F159" s="432">
        <v>27987924</v>
      </c>
    </row>
    <row r="160" spans="1:6" ht="15.2" customHeight="1" x14ac:dyDescent="0.2">
      <c r="A160" s="429" t="s">
        <v>232</v>
      </c>
      <c r="B160" s="430">
        <v>15975357</v>
      </c>
      <c r="C160" s="431">
        <v>16975712</v>
      </c>
      <c r="D160" s="430">
        <v>16965153</v>
      </c>
      <c r="E160" s="431">
        <v>18385786</v>
      </c>
      <c r="F160" s="432">
        <v>18652331</v>
      </c>
    </row>
    <row r="161" spans="1:6" ht="15.2" customHeight="1" x14ac:dyDescent="0.2">
      <c r="A161" s="429" t="s">
        <v>195</v>
      </c>
      <c r="B161" s="430">
        <v>3970798</v>
      </c>
      <c r="C161" s="431">
        <v>5652621</v>
      </c>
      <c r="D161" s="430">
        <v>7487414</v>
      </c>
      <c r="E161" s="431">
        <v>9447509</v>
      </c>
      <c r="F161" s="432">
        <v>9335593</v>
      </c>
    </row>
    <row r="162" spans="1:6" ht="15.2" customHeight="1" x14ac:dyDescent="0.2">
      <c r="A162" s="429" t="s">
        <v>233</v>
      </c>
      <c r="B162" s="430">
        <v>4147230</v>
      </c>
      <c r="C162" s="431">
        <v>4922365</v>
      </c>
      <c r="D162" s="430">
        <v>5767891</v>
      </c>
      <c r="E162" s="431">
        <v>7494042</v>
      </c>
      <c r="F162" s="432">
        <v>4680112</v>
      </c>
    </row>
    <row r="163" spans="1:6" ht="15.2" customHeight="1" x14ac:dyDescent="0.2">
      <c r="A163" s="429" t="s">
        <v>234</v>
      </c>
      <c r="B163" s="430">
        <v>8118028</v>
      </c>
      <c r="C163" s="431">
        <v>10574986</v>
      </c>
      <c r="D163" s="430">
        <v>13255305</v>
      </c>
      <c r="E163" s="431">
        <v>16941551</v>
      </c>
      <c r="F163" s="432">
        <v>14015705</v>
      </c>
    </row>
    <row r="164" spans="1:6" ht="15.2" customHeight="1" x14ac:dyDescent="0.2">
      <c r="A164" s="429" t="s">
        <v>235</v>
      </c>
      <c r="B164" s="430"/>
      <c r="C164" s="431"/>
      <c r="D164" s="430"/>
      <c r="E164" s="431"/>
      <c r="F164" s="432"/>
    </row>
    <row r="165" spans="1:6" ht="15.2" customHeight="1" x14ac:dyDescent="0.2">
      <c r="A165" s="429" t="s">
        <v>236</v>
      </c>
      <c r="B165" s="430"/>
      <c r="C165" s="431"/>
      <c r="D165" s="430"/>
      <c r="E165" s="431"/>
      <c r="F165" s="432"/>
    </row>
    <row r="166" spans="1:6" ht="15.2" customHeight="1" x14ac:dyDescent="0.2">
      <c r="A166" s="429" t="s">
        <v>237</v>
      </c>
      <c r="B166" s="430">
        <v>261779</v>
      </c>
      <c r="C166" s="431">
        <v>416809</v>
      </c>
      <c r="D166" s="430">
        <v>553128</v>
      </c>
      <c r="E166" s="431">
        <v>830206</v>
      </c>
      <c r="F166" s="432">
        <v>522672</v>
      </c>
    </row>
    <row r="167" spans="1:6" ht="15.2" customHeight="1" x14ac:dyDescent="0.2">
      <c r="A167" s="429" t="s">
        <v>238</v>
      </c>
      <c r="B167" s="430">
        <v>3296395</v>
      </c>
      <c r="C167" s="431">
        <v>3094593</v>
      </c>
      <c r="D167" s="430">
        <v>3405263</v>
      </c>
      <c r="E167" s="431">
        <v>2946484</v>
      </c>
      <c r="F167" s="432">
        <v>2603957</v>
      </c>
    </row>
    <row r="168" spans="1:6" ht="15.2" customHeight="1" x14ac:dyDescent="0.2">
      <c r="A168" s="429" t="s">
        <v>239</v>
      </c>
      <c r="B168" s="430"/>
      <c r="C168" s="431"/>
      <c r="D168" s="430"/>
      <c r="E168" s="431"/>
      <c r="F168" s="432"/>
    </row>
    <row r="169" spans="1:6" ht="15.2" customHeight="1" x14ac:dyDescent="0.2">
      <c r="A169" s="429" t="s">
        <v>240</v>
      </c>
      <c r="B169" s="430">
        <v>15534551</v>
      </c>
      <c r="C169" s="431">
        <v>16557836</v>
      </c>
      <c r="D169" s="430">
        <v>16861129</v>
      </c>
      <c r="E169" s="431">
        <v>17842005.5</v>
      </c>
      <c r="F169" s="432">
        <v>18037501.5</v>
      </c>
    </row>
    <row r="170" spans="1:6" ht="15.2" customHeight="1" x14ac:dyDescent="0.2">
      <c r="A170" s="429" t="s">
        <v>241</v>
      </c>
      <c r="B170" s="430">
        <v>7756735.5</v>
      </c>
      <c r="C170" s="431">
        <v>9053969</v>
      </c>
      <c r="D170" s="430">
        <v>12121903.5</v>
      </c>
      <c r="E170" s="431">
        <v>15543336</v>
      </c>
      <c r="F170" s="432">
        <v>14298883</v>
      </c>
    </row>
    <row r="171" spans="1:6" ht="15.2" customHeight="1" x14ac:dyDescent="0.2">
      <c r="A171" s="429" t="s">
        <v>242</v>
      </c>
      <c r="B171" s="430">
        <v>23291286.5</v>
      </c>
      <c r="C171" s="431">
        <v>25611805</v>
      </c>
      <c r="D171" s="430">
        <v>28983032.5</v>
      </c>
      <c r="E171" s="431">
        <v>33385341.5</v>
      </c>
      <c r="F171" s="432">
        <v>32336384.5</v>
      </c>
    </row>
    <row r="172" spans="1:6" ht="15.2" customHeight="1" x14ac:dyDescent="0.2">
      <c r="A172" s="429" t="s">
        <v>243</v>
      </c>
      <c r="B172" s="430"/>
      <c r="C172" s="431"/>
      <c r="D172" s="430"/>
      <c r="E172" s="431"/>
      <c r="F172" s="432"/>
    </row>
    <row r="173" spans="1:6" ht="15.2" customHeight="1" x14ac:dyDescent="0.2">
      <c r="A173" s="429" t="s">
        <v>244</v>
      </c>
      <c r="B173" s="430">
        <v>15.3</v>
      </c>
      <c r="C173" s="431">
        <v>13.7</v>
      </c>
      <c r="D173" s="430">
        <v>13.7</v>
      </c>
      <c r="E173" s="431">
        <v>11.3</v>
      </c>
      <c r="F173" s="432">
        <v>9.6999999999999993</v>
      </c>
    </row>
    <row r="174" spans="1:6" ht="15.2" customHeight="1" x14ac:dyDescent="0.2">
      <c r="A174" s="429" t="s">
        <v>245</v>
      </c>
      <c r="B174" s="430">
        <v>3.4</v>
      </c>
      <c r="C174" s="431">
        <v>4.5999999999999996</v>
      </c>
      <c r="D174" s="430">
        <v>4.5999999999999996</v>
      </c>
      <c r="E174" s="431">
        <v>5.3</v>
      </c>
      <c r="F174" s="432">
        <v>3.7</v>
      </c>
    </row>
    <row r="175" spans="1:6" ht="15.2" customHeight="1" x14ac:dyDescent="0.2">
      <c r="A175" s="429" t="s">
        <v>246</v>
      </c>
      <c r="B175" s="430">
        <v>21.2</v>
      </c>
      <c r="C175" s="431">
        <v>18.7</v>
      </c>
      <c r="D175" s="430">
        <v>20.2</v>
      </c>
      <c r="E175" s="431">
        <v>16.5</v>
      </c>
      <c r="F175" s="432">
        <v>14.4</v>
      </c>
    </row>
    <row r="176" spans="1:6" ht="15.2" customHeight="1" x14ac:dyDescent="0.2">
      <c r="A176" s="429" t="s">
        <v>247</v>
      </c>
      <c r="B176" s="430">
        <v>11.9</v>
      </c>
      <c r="C176" s="431">
        <v>9.1</v>
      </c>
      <c r="D176" s="430">
        <v>9.1</v>
      </c>
      <c r="E176" s="431">
        <v>6</v>
      </c>
      <c r="F176" s="432">
        <v>6</v>
      </c>
    </row>
    <row r="177" spans="1:6" ht="15.2" customHeight="1" x14ac:dyDescent="0.2">
      <c r="A177" s="429" t="s">
        <v>248</v>
      </c>
      <c r="B177" s="430">
        <v>33.299999999999997</v>
      </c>
      <c r="C177" s="431">
        <v>35.4</v>
      </c>
      <c r="D177" s="430">
        <v>41.8</v>
      </c>
      <c r="E177" s="431">
        <v>46.6</v>
      </c>
      <c r="F177" s="432">
        <v>44.2</v>
      </c>
    </row>
    <row r="178" spans="1:6" ht="15.2" customHeight="1" x14ac:dyDescent="0.2">
      <c r="A178" s="429" t="s">
        <v>249</v>
      </c>
      <c r="B178" s="430"/>
      <c r="C178" s="431"/>
      <c r="D178" s="430"/>
      <c r="E178" s="431"/>
      <c r="F178" s="432"/>
    </row>
    <row r="179" spans="1:6" ht="15.2" customHeight="1" x14ac:dyDescent="0.2">
      <c r="A179" s="429" t="s">
        <v>250</v>
      </c>
      <c r="B179" s="430">
        <v>79.900000000000006</v>
      </c>
      <c r="C179" s="431">
        <v>78.8</v>
      </c>
      <c r="D179" s="430">
        <v>76.599999999999994</v>
      </c>
      <c r="E179" s="431">
        <v>71.2</v>
      </c>
      <c r="F179" s="432">
        <v>77</v>
      </c>
    </row>
    <row r="180" spans="1:6" ht="15.2" customHeight="1" x14ac:dyDescent="0.2">
      <c r="A180" s="429" t="s">
        <v>251</v>
      </c>
      <c r="B180" s="430">
        <v>10.1</v>
      </c>
      <c r="C180" s="431">
        <v>9</v>
      </c>
      <c r="D180" s="430">
        <v>10.3</v>
      </c>
      <c r="E180" s="431">
        <v>10</v>
      </c>
      <c r="F180" s="432">
        <v>10.9</v>
      </c>
    </row>
    <row r="181" spans="1:6" ht="15.2" customHeight="1" x14ac:dyDescent="0.2">
      <c r="A181" s="429" t="s">
        <v>252</v>
      </c>
      <c r="B181" s="430">
        <v>-50.6</v>
      </c>
      <c r="C181" s="431">
        <v>-51</v>
      </c>
      <c r="D181" s="430">
        <v>-47.8</v>
      </c>
      <c r="E181" s="431">
        <v>-43.6</v>
      </c>
      <c r="F181" s="432">
        <v>-45.8</v>
      </c>
    </row>
    <row r="182" spans="1:6" ht="15.2" customHeight="1" x14ac:dyDescent="0.2">
      <c r="A182" s="429" t="s">
        <v>253</v>
      </c>
      <c r="B182" s="430">
        <v>1931325</v>
      </c>
      <c r="C182" s="431">
        <v>1824572</v>
      </c>
      <c r="D182" s="430">
        <v>2175009</v>
      </c>
      <c r="E182" s="431">
        <v>2223586</v>
      </c>
      <c r="F182" s="432">
        <v>2064465</v>
      </c>
    </row>
    <row r="183" spans="1:6" ht="15.2" customHeight="1" x14ac:dyDescent="0.2">
      <c r="A183" s="429" t="s">
        <v>254</v>
      </c>
      <c r="B183" s="430">
        <v>69588966</v>
      </c>
      <c r="C183" s="431">
        <v>73778340</v>
      </c>
      <c r="D183" s="430">
        <v>77277947</v>
      </c>
      <c r="E183" s="431">
        <v>81345011</v>
      </c>
      <c r="F183" s="432">
        <v>69092896</v>
      </c>
    </row>
    <row r="184" spans="1:6" ht="15.2" customHeight="1" x14ac:dyDescent="0.2">
      <c r="A184" s="429" t="s">
        <v>255</v>
      </c>
      <c r="B184" s="430">
        <v>11587076</v>
      </c>
      <c r="C184" s="431">
        <v>12126025</v>
      </c>
      <c r="D184" s="430">
        <v>12300386</v>
      </c>
      <c r="E184" s="431">
        <v>11943030</v>
      </c>
      <c r="F184" s="432">
        <v>10731330</v>
      </c>
    </row>
    <row r="185" spans="1:6" ht="15.2" customHeight="1" x14ac:dyDescent="0.2">
      <c r="A185" s="429" t="s">
        <v>256</v>
      </c>
      <c r="B185" s="430">
        <v>52947367</v>
      </c>
      <c r="C185" s="431">
        <v>56151602</v>
      </c>
      <c r="D185" s="430">
        <v>58621876</v>
      </c>
      <c r="E185" s="431">
        <v>61242207</v>
      </c>
      <c r="F185" s="432">
        <v>50885889</v>
      </c>
    </row>
    <row r="186" spans="1:6" ht="15.2" customHeight="1" x14ac:dyDescent="0.2">
      <c r="A186" s="429" t="s">
        <v>257</v>
      </c>
      <c r="B186" s="430"/>
      <c r="C186" s="431"/>
      <c r="D186" s="430"/>
      <c r="E186" s="431"/>
      <c r="F186" s="432"/>
    </row>
    <row r="187" spans="1:6" ht="15.2" customHeight="1" x14ac:dyDescent="0.2">
      <c r="A187" s="441" t="s">
        <v>258</v>
      </c>
      <c r="B187" s="430">
        <v>383296</v>
      </c>
      <c r="C187" s="431">
        <v>389125</v>
      </c>
      <c r="D187" s="430">
        <v>394295</v>
      </c>
      <c r="E187" s="431">
        <v>410374</v>
      </c>
      <c r="F187" s="432">
        <v>343226</v>
      </c>
    </row>
    <row r="188" spans="1:6" ht="15.2" customHeight="1" x14ac:dyDescent="0.2">
      <c r="A188" s="441" t="s">
        <v>259</v>
      </c>
      <c r="B188" s="430">
        <v>294294</v>
      </c>
      <c r="C188" s="431">
        <v>314302</v>
      </c>
      <c r="D188" s="430">
        <v>318583</v>
      </c>
      <c r="E188" s="431">
        <v>333691</v>
      </c>
      <c r="F188" s="432">
        <v>287555</v>
      </c>
    </row>
    <row r="189" spans="1:6" ht="15.2" customHeight="1" x14ac:dyDescent="0.2">
      <c r="A189" s="441" t="s">
        <v>260</v>
      </c>
      <c r="B189" s="430">
        <v>89002</v>
      </c>
      <c r="C189" s="431">
        <v>74823</v>
      </c>
      <c r="D189" s="430">
        <v>75712</v>
      </c>
      <c r="E189" s="431">
        <v>76683</v>
      </c>
      <c r="F189" s="432">
        <v>55671</v>
      </c>
    </row>
    <row r="190" spans="1:6" ht="15.2" customHeight="1" x14ac:dyDescent="0.2">
      <c r="A190" s="441" t="s">
        <v>14</v>
      </c>
      <c r="B190" s="430"/>
      <c r="C190" s="431"/>
      <c r="D190" s="430"/>
      <c r="E190" s="431"/>
      <c r="F190" s="432"/>
    </row>
    <row r="191" spans="1:6" ht="15.2" customHeight="1" x14ac:dyDescent="0.2">
      <c r="A191" s="441" t="s">
        <v>261</v>
      </c>
      <c r="B191" s="430">
        <v>8350369</v>
      </c>
      <c r="C191" s="431">
        <v>8946722</v>
      </c>
      <c r="D191" s="430">
        <v>9323705</v>
      </c>
      <c r="E191" s="431">
        <v>9921895</v>
      </c>
      <c r="F191" s="432">
        <v>8598042</v>
      </c>
    </row>
    <row r="192" spans="1:6" ht="15.2" customHeight="1" x14ac:dyDescent="0.2">
      <c r="A192" s="441" t="s">
        <v>262</v>
      </c>
      <c r="B192" s="430">
        <v>6421971</v>
      </c>
      <c r="C192" s="431">
        <v>6881026</v>
      </c>
      <c r="D192" s="430">
        <v>7158527</v>
      </c>
      <c r="E192" s="431">
        <v>7620072</v>
      </c>
      <c r="F192" s="432">
        <v>6622468</v>
      </c>
    </row>
    <row r="193" spans="1:6" ht="15.2" customHeight="1" x14ac:dyDescent="0.2">
      <c r="A193" s="441" t="s">
        <v>263</v>
      </c>
      <c r="B193" s="430">
        <v>1928398</v>
      </c>
      <c r="C193" s="431">
        <v>2065696</v>
      </c>
      <c r="D193" s="430">
        <v>2165178</v>
      </c>
      <c r="E193" s="431">
        <v>2301823</v>
      </c>
      <c r="F193" s="432">
        <v>1975574</v>
      </c>
    </row>
    <row r="194" spans="1:6" ht="15.2" customHeight="1" x14ac:dyDescent="0.2">
      <c r="A194" s="441" t="s">
        <v>264</v>
      </c>
      <c r="B194" s="430">
        <v>1787512</v>
      </c>
      <c r="C194" s="431">
        <v>1895096</v>
      </c>
      <c r="D194" s="430">
        <v>1968423</v>
      </c>
      <c r="E194" s="431">
        <v>2115276</v>
      </c>
      <c r="F194" s="432">
        <v>1850332</v>
      </c>
    </row>
    <row r="195" spans="1:6" ht="15.2" customHeight="1" x14ac:dyDescent="0.2">
      <c r="A195" s="441" t="s">
        <v>265</v>
      </c>
      <c r="B195" s="430">
        <v>1580</v>
      </c>
      <c r="C195" s="431">
        <v>1303</v>
      </c>
      <c r="D195" s="430">
        <v>1117</v>
      </c>
      <c r="E195" s="431">
        <v>2058</v>
      </c>
      <c r="F195" s="432">
        <v>1847</v>
      </c>
    </row>
    <row r="196" spans="1:6" ht="15.2" customHeight="1" x14ac:dyDescent="0.2">
      <c r="A196" s="441" t="s">
        <v>266</v>
      </c>
      <c r="B196" s="430">
        <v>654</v>
      </c>
      <c r="C196" s="431">
        <v>855</v>
      </c>
      <c r="D196" s="430">
        <v>435</v>
      </c>
      <c r="E196" s="431">
        <v>12679</v>
      </c>
      <c r="F196" s="432">
        <v>4609</v>
      </c>
    </row>
    <row r="197" spans="1:6" ht="15.2" customHeight="1" x14ac:dyDescent="0.2">
      <c r="A197" s="441" t="s">
        <v>267</v>
      </c>
      <c r="B197" s="430">
        <v>107061</v>
      </c>
      <c r="C197" s="431">
        <v>133844</v>
      </c>
      <c r="D197" s="430">
        <v>127074</v>
      </c>
      <c r="E197" s="431">
        <v>97186</v>
      </c>
      <c r="F197" s="432">
        <v>73080</v>
      </c>
    </row>
    <row r="198" spans="1:6" ht="15.2" customHeight="1" x14ac:dyDescent="0.2">
      <c r="A198" s="441" t="s">
        <v>268</v>
      </c>
      <c r="B198" s="430">
        <v>31591</v>
      </c>
      <c r="C198" s="431">
        <v>34598</v>
      </c>
      <c r="D198" s="430">
        <v>68129</v>
      </c>
      <c r="E198" s="431">
        <v>74624</v>
      </c>
      <c r="F198" s="432">
        <v>45706</v>
      </c>
    </row>
    <row r="199" spans="1:6" ht="15.2" customHeight="1" x14ac:dyDescent="0.2">
      <c r="A199" s="441" t="s">
        <v>269</v>
      </c>
      <c r="B199" s="430"/>
      <c r="C199" s="431"/>
      <c r="D199" s="430"/>
      <c r="E199" s="431"/>
      <c r="F199" s="432"/>
    </row>
    <row r="200" spans="1:6" ht="15.2" customHeight="1" x14ac:dyDescent="0.2">
      <c r="A200" s="441" t="s">
        <v>270</v>
      </c>
      <c r="B200" s="430">
        <v>8379810</v>
      </c>
      <c r="C200" s="431">
        <v>8972621</v>
      </c>
      <c r="D200" s="430">
        <v>9402301</v>
      </c>
      <c r="E200" s="431">
        <v>10015108</v>
      </c>
      <c r="F200" s="432">
        <v>8775754</v>
      </c>
    </row>
    <row r="201" spans="1:6" ht="15.2" customHeight="1" x14ac:dyDescent="0.2">
      <c r="A201" s="441" t="s">
        <v>271</v>
      </c>
      <c r="B201" s="430">
        <v>8350369</v>
      </c>
      <c r="C201" s="431">
        <v>8946722</v>
      </c>
      <c r="D201" s="430">
        <v>9323705</v>
      </c>
      <c r="E201" s="431">
        <v>9921895</v>
      </c>
      <c r="F201" s="432">
        <v>8598042</v>
      </c>
    </row>
    <row r="202" spans="1:6" ht="15.2" customHeight="1" x14ac:dyDescent="0.2">
      <c r="A202" s="441" t="s">
        <v>272</v>
      </c>
      <c r="B202" s="430">
        <v>29441</v>
      </c>
      <c r="C202" s="431">
        <v>25899</v>
      </c>
      <c r="D202" s="430">
        <v>78596</v>
      </c>
      <c r="E202" s="431">
        <v>93213</v>
      </c>
      <c r="F202" s="432">
        <v>177712</v>
      </c>
    </row>
    <row r="203" spans="1:6" ht="15.2" customHeight="1" x14ac:dyDescent="0.2">
      <c r="A203" s="441" t="s">
        <v>273</v>
      </c>
      <c r="B203" s="430"/>
      <c r="C203" s="431"/>
      <c r="D203" s="430"/>
      <c r="E203" s="431"/>
      <c r="F203" s="432"/>
    </row>
    <row r="204" spans="1:6" ht="15.2" customHeight="1" x14ac:dyDescent="0.2">
      <c r="A204" s="441" t="s">
        <v>274</v>
      </c>
      <c r="B204" s="430">
        <v>21785.7</v>
      </c>
      <c r="C204" s="431">
        <v>22991.9</v>
      </c>
      <c r="D204" s="430">
        <v>23646.5</v>
      </c>
      <c r="E204" s="431">
        <v>24177.7</v>
      </c>
      <c r="F204" s="432">
        <v>25050.7</v>
      </c>
    </row>
    <row r="205" spans="1:6" ht="15.2" customHeight="1" thickBot="1" x14ac:dyDescent="0.25">
      <c r="A205" s="442" t="s">
        <v>275</v>
      </c>
      <c r="B205" s="433">
        <v>21862.5</v>
      </c>
      <c r="C205" s="434">
        <v>23058.5</v>
      </c>
      <c r="D205" s="433">
        <v>23845.9</v>
      </c>
      <c r="E205" s="434">
        <v>24404.799999999999</v>
      </c>
      <c r="F205" s="435">
        <v>25568.400000000001</v>
      </c>
    </row>
  </sheetData>
  <mergeCells count="1">
    <mergeCell ref="H1:K1"/>
  </mergeCells>
  <hyperlinks>
    <hyperlink ref="H16" r:id="rId1" xr:uid="{00000000-0004-0000-0400-000000000000}"/>
    <hyperlink ref="H69" r:id="rId2" xr:uid="{00000000-0004-0000-0400-000001000000}"/>
    <hyperlink ref="C3" r:id="rId3" xr:uid="{00000000-0004-0000-0400-000002000000}"/>
    <hyperlink ref="H1" r:id="rId4" display="http://www.bde.es/bde/es/areas/cenbal/" xr:uid="{00000000-0004-0000-0400-000003000000}"/>
    <hyperlink ref="H10" r:id="rId5" xr:uid="{2BCF9976-385D-49D9-84C1-E6C7E6DF5666}"/>
    <hyperlink ref="H11" r:id="rId6" xr:uid="{3BA629BA-28BB-43DB-8560-65C0DDBBC8B3}"/>
  </hyperlinks>
  <pageMargins left="0.7" right="0.7" top="0.75" bottom="0.75" header="0.3" footer="0.3"/>
  <pageSetup paperSize="9"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Enunciado 1</vt:lpstr>
      <vt:lpstr>Solucion 1</vt:lpstr>
      <vt:lpstr>Enunciado 2</vt:lpstr>
      <vt:lpstr>Solucion 2</vt:lpstr>
      <vt:lpstr>Sector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Serrano" &lt;serrano@posta.unizar.es&gt;;Begoña Gutiérrez Nieto</dc:creator>
  <cp:lastModifiedBy>Carlos Serrano Cinca</cp:lastModifiedBy>
  <dcterms:created xsi:type="dcterms:W3CDTF">2010-05-12T13:46:15Z</dcterms:created>
  <dcterms:modified xsi:type="dcterms:W3CDTF">2025-02-13T16:49:26Z</dcterms:modified>
</cp:coreProperties>
</file>